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" yWindow="1320" windowWidth="11910" windowHeight="1170" tabRatio="772" activeTab="9"/>
  </bookViews>
  <sheets>
    <sheet name="январь" sheetId="19" r:id="rId1"/>
    <sheet name="февраль" sheetId="20" r:id="rId2"/>
    <sheet name="март" sheetId="21" r:id="rId3"/>
    <sheet name="апрель " sheetId="22" r:id="rId4"/>
    <sheet name="май" sheetId="23" r:id="rId5"/>
    <sheet name="июнь" sheetId="24" r:id="rId6"/>
    <sheet name="июль" sheetId="25" r:id="rId7"/>
    <sheet name="август" sheetId="26" r:id="rId8"/>
    <sheet name="сентябрь" sheetId="27" r:id="rId9"/>
    <sheet name="октябрь" sheetId="28" r:id="rId10"/>
  </sheets>
  <calcPr calcId="145621"/>
</workbook>
</file>

<file path=xl/calcChain.xml><?xml version="1.0" encoding="utf-8"?>
<calcChain xmlns="http://schemas.openxmlformats.org/spreadsheetml/2006/main">
  <c r="H41" i="27" l="1"/>
  <c r="G41" i="27"/>
  <c r="H41" i="28"/>
  <c r="G41" i="28"/>
  <c r="AF82" i="28"/>
  <c r="AF81" i="28"/>
  <c r="AF97" i="28"/>
  <c r="Z72" i="28" l="1"/>
  <c r="Z71" i="28"/>
  <c r="J106" i="28"/>
  <c r="J72" i="28"/>
  <c r="J71" i="28"/>
  <c r="J130" i="28"/>
  <c r="J135" i="28"/>
  <c r="N99" i="28"/>
  <c r="M99" i="28"/>
  <c r="N98" i="28"/>
  <c r="M98" i="28"/>
  <c r="N97" i="28"/>
  <c r="M97" i="28"/>
  <c r="N96" i="28"/>
  <c r="M96" i="28"/>
  <c r="N95" i="28"/>
  <c r="M95" i="28"/>
  <c r="N94" i="28"/>
  <c r="M94" i="28"/>
  <c r="N93" i="28"/>
  <c r="M93" i="28"/>
  <c r="N92" i="28"/>
  <c r="M92" i="28"/>
  <c r="N91" i="28"/>
  <c r="M91" i="28"/>
  <c r="L90" i="28"/>
  <c r="K90" i="28"/>
  <c r="J90" i="28"/>
  <c r="M90" i="28" s="1"/>
  <c r="I90" i="28"/>
  <c r="H90" i="28"/>
  <c r="G90" i="28"/>
  <c r="F90" i="28"/>
  <c r="N90" i="28" s="1"/>
  <c r="E90" i="28"/>
  <c r="D90" i="28"/>
  <c r="C90" i="28"/>
  <c r="N89" i="28"/>
  <c r="M89" i="28"/>
  <c r="N88" i="28"/>
  <c r="M88" i="28"/>
  <c r="N87" i="28"/>
  <c r="M87" i="28"/>
  <c r="N86" i="28"/>
  <c r="M86" i="28"/>
  <c r="N85" i="28"/>
  <c r="M85" i="28"/>
  <c r="L84" i="28"/>
  <c r="K84" i="28"/>
  <c r="J84" i="28"/>
  <c r="M84" i="28" s="1"/>
  <c r="H84" i="28"/>
  <c r="F84" i="28"/>
  <c r="E84" i="28"/>
  <c r="D84" i="28"/>
  <c r="C84" i="28"/>
  <c r="N83" i="28"/>
  <c r="M83" i="28"/>
  <c r="N82" i="28"/>
  <c r="M82" i="28"/>
  <c r="N81" i="28"/>
  <c r="M81" i="28"/>
  <c r="N80" i="28"/>
  <c r="M80" i="28"/>
  <c r="N79" i="28"/>
  <c r="M79" i="28"/>
  <c r="N78" i="28"/>
  <c r="M78" i="28"/>
  <c r="N77" i="28"/>
  <c r="M77" i="28"/>
  <c r="L76" i="28"/>
  <c r="K76" i="28"/>
  <c r="J76" i="28"/>
  <c r="M76" i="28" s="1"/>
  <c r="I76" i="28"/>
  <c r="H76" i="28"/>
  <c r="G76" i="28"/>
  <c r="F76" i="28"/>
  <c r="N76" i="28" s="1"/>
  <c r="E76" i="28"/>
  <c r="D76" i="28"/>
  <c r="C76" i="28"/>
  <c r="N75" i="28"/>
  <c r="M75" i="28"/>
  <c r="N74" i="28"/>
  <c r="M74" i="28"/>
  <c r="N73" i="28"/>
  <c r="M73" i="28"/>
  <c r="J73" i="28"/>
  <c r="N72" i="28"/>
  <c r="M72" i="28"/>
  <c r="H72" i="28"/>
  <c r="N71" i="28"/>
  <c r="M71" i="28"/>
  <c r="H71" i="28"/>
  <c r="N70" i="28"/>
  <c r="M70" i="28"/>
  <c r="L69" i="28"/>
  <c r="K69" i="28"/>
  <c r="J69" i="28"/>
  <c r="M69" i="28" s="1"/>
  <c r="I69" i="28"/>
  <c r="H69" i="28"/>
  <c r="G69" i="28"/>
  <c r="F69" i="28"/>
  <c r="E69" i="28"/>
  <c r="D69" i="28"/>
  <c r="C69" i="28"/>
  <c r="L56" i="28"/>
  <c r="K56" i="28"/>
  <c r="L51" i="28"/>
  <c r="K51" i="28"/>
  <c r="J51" i="28"/>
  <c r="I51" i="28"/>
  <c r="H51" i="28"/>
  <c r="G51" i="28"/>
  <c r="F51" i="28"/>
  <c r="E51" i="28"/>
  <c r="D51" i="28"/>
  <c r="C51" i="28"/>
  <c r="J49" i="28"/>
  <c r="I49" i="28"/>
  <c r="H49" i="28"/>
  <c r="G49" i="28"/>
  <c r="L46" i="28"/>
  <c r="K46" i="28"/>
  <c r="J46" i="28"/>
  <c r="I46" i="28"/>
  <c r="H46" i="28"/>
  <c r="G46" i="28"/>
  <c r="F46" i="28"/>
  <c r="E46" i="28"/>
  <c r="D46" i="28"/>
  <c r="C46" i="28"/>
  <c r="L42" i="28"/>
  <c r="K42" i="28"/>
  <c r="J42" i="28"/>
  <c r="I42" i="28"/>
  <c r="H42" i="28"/>
  <c r="G42" i="28"/>
  <c r="F42" i="28"/>
  <c r="E42" i="28"/>
  <c r="D42" i="28"/>
  <c r="C42" i="28"/>
  <c r="J41" i="28"/>
  <c r="I41" i="28"/>
  <c r="L38" i="28"/>
  <c r="K38" i="28"/>
  <c r="J38" i="28"/>
  <c r="I38" i="28"/>
  <c r="H38" i="28"/>
  <c r="G38" i="28"/>
  <c r="F38" i="28"/>
  <c r="E38" i="28"/>
  <c r="D38" i="28"/>
  <c r="C38" i="28"/>
  <c r="J37" i="28"/>
  <c r="I37" i="28"/>
  <c r="H37" i="28"/>
  <c r="G37" i="28"/>
  <c r="L34" i="28"/>
  <c r="K34" i="28"/>
  <c r="J34" i="28"/>
  <c r="I34" i="28"/>
  <c r="H34" i="28"/>
  <c r="G34" i="28"/>
  <c r="F34" i="28"/>
  <c r="E34" i="28"/>
  <c r="D34" i="28"/>
  <c r="C34" i="28"/>
  <c r="L30" i="28"/>
  <c r="K30" i="28"/>
  <c r="L25" i="28"/>
  <c r="K25" i="28"/>
  <c r="J25" i="28"/>
  <c r="I25" i="28"/>
  <c r="H25" i="28"/>
  <c r="G25" i="28"/>
  <c r="F25" i="28"/>
  <c r="E25" i="28"/>
  <c r="D25" i="28"/>
  <c r="C25" i="28"/>
  <c r="J23" i="28"/>
  <c r="I23" i="28"/>
  <c r="H23" i="28"/>
  <c r="G23" i="28"/>
  <c r="L20" i="28"/>
  <c r="K20" i="28"/>
  <c r="J20" i="28"/>
  <c r="I20" i="28"/>
  <c r="H20" i="28"/>
  <c r="G20" i="28"/>
  <c r="F20" i="28"/>
  <c r="E20" i="28"/>
  <c r="D20" i="28"/>
  <c r="C20" i="28"/>
  <c r="L16" i="28"/>
  <c r="K16" i="28"/>
  <c r="J16" i="28"/>
  <c r="I16" i="28"/>
  <c r="H16" i="28"/>
  <c r="G16" i="28"/>
  <c r="F16" i="28"/>
  <c r="E16" i="28"/>
  <c r="D16" i="28"/>
  <c r="C16" i="28"/>
  <c r="J15" i="28"/>
  <c r="I15" i="28"/>
  <c r="H15" i="28"/>
  <c r="G15" i="28"/>
  <c r="L12" i="28"/>
  <c r="K12" i="28"/>
  <c r="J12" i="28"/>
  <c r="I12" i="28"/>
  <c r="H12" i="28"/>
  <c r="G12" i="28"/>
  <c r="F12" i="28"/>
  <c r="E12" i="28"/>
  <c r="D12" i="28"/>
  <c r="C12" i="28"/>
  <c r="J11" i="28"/>
  <c r="I11" i="28"/>
  <c r="H11" i="28"/>
  <c r="L8" i="28"/>
  <c r="K8" i="28"/>
  <c r="J8" i="28"/>
  <c r="I8" i="28"/>
  <c r="H8" i="28"/>
  <c r="G8" i="28"/>
  <c r="F8" i="28"/>
  <c r="E8" i="28"/>
  <c r="D8" i="28"/>
  <c r="C8" i="28"/>
  <c r="N84" i="28" l="1"/>
  <c r="N69" i="28"/>
  <c r="J106" i="27"/>
  <c r="J128" i="27"/>
  <c r="Q75" i="27"/>
  <c r="T74" i="27"/>
  <c r="Q73" i="27"/>
  <c r="H72" i="27"/>
  <c r="Q72" i="27"/>
  <c r="Z97" i="27"/>
  <c r="Z82" i="27"/>
  <c r="Z81" i="27"/>
  <c r="Z86" i="27"/>
  <c r="W86" i="27"/>
  <c r="T86" i="27"/>
  <c r="J41" i="26" l="1"/>
  <c r="I41" i="26"/>
  <c r="J71" i="27"/>
  <c r="J72" i="27"/>
  <c r="J73" i="27"/>
  <c r="J41" i="27" l="1"/>
  <c r="I41" i="27"/>
  <c r="J38" i="27" l="1"/>
  <c r="I38" i="27"/>
  <c r="G38" i="27"/>
  <c r="J49" i="27"/>
  <c r="I49" i="27"/>
  <c r="H49" i="27"/>
  <c r="H46" i="27" s="1"/>
  <c r="G49" i="27"/>
  <c r="J37" i="27"/>
  <c r="I37" i="27"/>
  <c r="H37" i="27"/>
  <c r="G37" i="27"/>
  <c r="J15" i="27"/>
  <c r="I15" i="27"/>
  <c r="H15" i="27"/>
  <c r="G15" i="27"/>
  <c r="J23" i="27"/>
  <c r="J20" i="27" s="1"/>
  <c r="I23" i="27"/>
  <c r="H23" i="27"/>
  <c r="G23" i="27"/>
  <c r="J11" i="27"/>
  <c r="J8" i="27" s="1"/>
  <c r="I11" i="27"/>
  <c r="I8" i="27"/>
  <c r="H11" i="27"/>
  <c r="J133" i="27"/>
  <c r="N99" i="27"/>
  <c r="M99" i="27"/>
  <c r="N98" i="27"/>
  <c r="M98" i="27"/>
  <c r="N97" i="27"/>
  <c r="M97" i="27"/>
  <c r="N96" i="27"/>
  <c r="M96" i="27"/>
  <c r="N95" i="27"/>
  <c r="M95" i="27"/>
  <c r="N94" i="27"/>
  <c r="M94" i="27"/>
  <c r="N93" i="27"/>
  <c r="M93" i="27"/>
  <c r="N92" i="27"/>
  <c r="M92" i="27"/>
  <c r="N91" i="27"/>
  <c r="M91" i="27"/>
  <c r="L90" i="27"/>
  <c r="K90" i="27"/>
  <c r="J90" i="27"/>
  <c r="M90" i="27" s="1"/>
  <c r="I90" i="27"/>
  <c r="H90" i="27"/>
  <c r="G90" i="27"/>
  <c r="F90" i="27"/>
  <c r="N90" i="27" s="1"/>
  <c r="E90" i="27"/>
  <c r="D90" i="27"/>
  <c r="C90" i="27"/>
  <c r="N89" i="27"/>
  <c r="M89" i="27"/>
  <c r="N88" i="27"/>
  <c r="M88" i="27"/>
  <c r="N87" i="27"/>
  <c r="M87" i="27"/>
  <c r="N86" i="27"/>
  <c r="M86" i="27"/>
  <c r="N85" i="27"/>
  <c r="M85" i="27"/>
  <c r="L84" i="27"/>
  <c r="K84" i="27"/>
  <c r="J84" i="27"/>
  <c r="M84" i="27" s="1"/>
  <c r="H84" i="27"/>
  <c r="F84" i="27"/>
  <c r="E84" i="27"/>
  <c r="D84" i="27"/>
  <c r="C84" i="27"/>
  <c r="N83" i="27"/>
  <c r="M83" i="27"/>
  <c r="N82" i="27"/>
  <c r="M82" i="27"/>
  <c r="N81" i="27"/>
  <c r="M81" i="27"/>
  <c r="N80" i="27"/>
  <c r="M80" i="27"/>
  <c r="N79" i="27"/>
  <c r="M79" i="27"/>
  <c r="N78" i="27"/>
  <c r="M78" i="27"/>
  <c r="N77" i="27"/>
  <c r="M77" i="27"/>
  <c r="L76" i="27"/>
  <c r="K76" i="27"/>
  <c r="J76" i="27"/>
  <c r="M76" i="27" s="1"/>
  <c r="I76" i="27"/>
  <c r="H76" i="27"/>
  <c r="G76" i="27"/>
  <c r="F76" i="27"/>
  <c r="N76" i="27" s="1"/>
  <c r="E76" i="27"/>
  <c r="D76" i="27"/>
  <c r="C76" i="27"/>
  <c r="N75" i="27"/>
  <c r="M75" i="27"/>
  <c r="N74" i="27"/>
  <c r="M74" i="27"/>
  <c r="N73" i="27"/>
  <c r="M73" i="27"/>
  <c r="N72" i="27"/>
  <c r="M72" i="27"/>
  <c r="W71" i="27"/>
  <c r="T71" i="27"/>
  <c r="Q71" i="27"/>
  <c r="N71" i="27"/>
  <c r="M71" i="27"/>
  <c r="H71" i="27"/>
  <c r="H69" i="27" s="1"/>
  <c r="N70" i="27"/>
  <c r="M70" i="27"/>
  <c r="L69" i="27"/>
  <c r="K69" i="27"/>
  <c r="J69" i="27"/>
  <c r="M69" i="27" s="1"/>
  <c r="I69" i="27"/>
  <c r="G69" i="27"/>
  <c r="F69" i="27"/>
  <c r="E69" i="27"/>
  <c r="D69" i="27"/>
  <c r="C69" i="27"/>
  <c r="L56" i="27"/>
  <c r="K56" i="27"/>
  <c r="L51" i="27"/>
  <c r="K51" i="27"/>
  <c r="J51" i="27"/>
  <c r="I51" i="27"/>
  <c r="H51" i="27"/>
  <c r="G51" i="27"/>
  <c r="F51" i="27"/>
  <c r="E51" i="27"/>
  <c r="D51" i="27"/>
  <c r="C51" i="27"/>
  <c r="L46" i="27"/>
  <c r="K46" i="27"/>
  <c r="J46" i="27"/>
  <c r="I46" i="27"/>
  <c r="G46" i="27"/>
  <c r="F46" i="27"/>
  <c r="E46" i="27"/>
  <c r="D46" i="27"/>
  <c r="C46" i="27"/>
  <c r="L42" i="27"/>
  <c r="K42" i="27"/>
  <c r="J42" i="27"/>
  <c r="I42" i="27"/>
  <c r="H42" i="27"/>
  <c r="G42" i="27"/>
  <c r="F42" i="27"/>
  <c r="E42" i="27"/>
  <c r="D42" i="27"/>
  <c r="C42" i="27"/>
  <c r="L38" i="27"/>
  <c r="K38" i="27"/>
  <c r="H38" i="27"/>
  <c r="F38" i="27"/>
  <c r="E38" i="27"/>
  <c r="D38" i="27"/>
  <c r="C38" i="27"/>
  <c r="L34" i="27"/>
  <c r="K34" i="27"/>
  <c r="J34" i="27"/>
  <c r="I34" i="27"/>
  <c r="H34" i="27"/>
  <c r="G34" i="27"/>
  <c r="F34" i="27"/>
  <c r="E34" i="27"/>
  <c r="D34" i="27"/>
  <c r="C34" i="27"/>
  <c r="L30" i="27"/>
  <c r="K30" i="27"/>
  <c r="L25" i="27"/>
  <c r="K25" i="27"/>
  <c r="J25" i="27"/>
  <c r="I25" i="27"/>
  <c r="H25" i="27"/>
  <c r="G25" i="27"/>
  <c r="F25" i="27"/>
  <c r="E25" i="27"/>
  <c r="D25" i="27"/>
  <c r="C25" i="27"/>
  <c r="L20" i="27"/>
  <c r="K20" i="27"/>
  <c r="I20" i="27"/>
  <c r="H20" i="27"/>
  <c r="G20" i="27"/>
  <c r="F20" i="27"/>
  <c r="E20" i="27"/>
  <c r="D20" i="27"/>
  <c r="C20" i="27"/>
  <c r="L16" i="27"/>
  <c r="K16" i="27"/>
  <c r="J16" i="27"/>
  <c r="I16" i="27"/>
  <c r="H16" i="27"/>
  <c r="G16" i="27"/>
  <c r="F16" i="27"/>
  <c r="E16" i="27"/>
  <c r="D16" i="27"/>
  <c r="C16" i="27"/>
  <c r="L12" i="27"/>
  <c r="K12" i="27"/>
  <c r="J12" i="27"/>
  <c r="I12" i="27"/>
  <c r="H12" i="27"/>
  <c r="G12" i="27"/>
  <c r="F12" i="27"/>
  <c r="E12" i="27"/>
  <c r="D12" i="27"/>
  <c r="C12" i="27"/>
  <c r="L8" i="27"/>
  <c r="K8" i="27"/>
  <c r="H8" i="27"/>
  <c r="G8" i="27"/>
  <c r="F8" i="27"/>
  <c r="E8" i="27"/>
  <c r="D8" i="27"/>
  <c r="C8" i="27"/>
  <c r="N84" i="27" l="1"/>
  <c r="N69" i="27"/>
  <c r="J125" i="26"/>
  <c r="J106" i="26"/>
  <c r="Z71" i="26"/>
  <c r="J71" i="26"/>
  <c r="Q86" i="26"/>
  <c r="AF81" i="26"/>
  <c r="Q71" i="26"/>
  <c r="H71" i="26"/>
  <c r="J49" i="26" l="1"/>
  <c r="I49" i="26"/>
  <c r="H49" i="26"/>
  <c r="G49" i="26"/>
  <c r="J23" i="26"/>
  <c r="I23" i="26"/>
  <c r="H23" i="26"/>
  <c r="G23" i="26"/>
  <c r="J15" i="26"/>
  <c r="I15" i="26"/>
  <c r="H15" i="26"/>
  <c r="G15" i="26"/>
  <c r="J37" i="26"/>
  <c r="I37" i="26"/>
  <c r="H37" i="26"/>
  <c r="G37" i="26"/>
  <c r="J11" i="26"/>
  <c r="I11" i="26"/>
  <c r="H11" i="26"/>
  <c r="G11" i="26"/>
  <c r="J129" i="26" l="1"/>
  <c r="N99" i="26"/>
  <c r="M99" i="26"/>
  <c r="N98" i="26"/>
  <c r="M98" i="26"/>
  <c r="N97" i="26"/>
  <c r="M97" i="26"/>
  <c r="G97" i="26"/>
  <c r="N96" i="26"/>
  <c r="M96" i="26"/>
  <c r="N95" i="26"/>
  <c r="M95" i="26"/>
  <c r="N94" i="26"/>
  <c r="M94" i="26"/>
  <c r="N93" i="26"/>
  <c r="M93" i="26"/>
  <c r="N92" i="26"/>
  <c r="M92" i="26"/>
  <c r="N91" i="26"/>
  <c r="M91" i="26"/>
  <c r="L90" i="26"/>
  <c r="K90" i="26"/>
  <c r="J90" i="26"/>
  <c r="M90" i="26" s="1"/>
  <c r="I90" i="26"/>
  <c r="H90" i="26"/>
  <c r="G90" i="26"/>
  <c r="F90" i="26"/>
  <c r="E90" i="26"/>
  <c r="D90" i="26"/>
  <c r="C90" i="26"/>
  <c r="N89" i="26"/>
  <c r="M89" i="26"/>
  <c r="N88" i="26"/>
  <c r="M88" i="26"/>
  <c r="N87" i="26"/>
  <c r="M87" i="26"/>
  <c r="N86" i="26"/>
  <c r="M86" i="26"/>
  <c r="N85" i="26"/>
  <c r="M85" i="26"/>
  <c r="L84" i="26"/>
  <c r="K84" i="26"/>
  <c r="J84" i="26"/>
  <c r="M84" i="26" s="1"/>
  <c r="H84" i="26"/>
  <c r="F84" i="26"/>
  <c r="E84" i="26"/>
  <c r="D84" i="26"/>
  <c r="C84" i="26"/>
  <c r="N83" i="26"/>
  <c r="M83" i="26"/>
  <c r="N82" i="26"/>
  <c r="M82" i="26"/>
  <c r="N81" i="26"/>
  <c r="M81" i="26"/>
  <c r="N80" i="26"/>
  <c r="M80" i="26"/>
  <c r="N79" i="26"/>
  <c r="M79" i="26"/>
  <c r="N78" i="26"/>
  <c r="M78" i="26"/>
  <c r="N77" i="26"/>
  <c r="M77" i="26"/>
  <c r="L76" i="26"/>
  <c r="K76" i="26"/>
  <c r="J76" i="26"/>
  <c r="M76" i="26" s="1"/>
  <c r="I76" i="26"/>
  <c r="H76" i="26"/>
  <c r="G76" i="26"/>
  <c r="F76" i="26"/>
  <c r="E76" i="26"/>
  <c r="D76" i="26"/>
  <c r="C76" i="26"/>
  <c r="N75" i="26"/>
  <c r="M75" i="26"/>
  <c r="N74" i="26"/>
  <c r="M74" i="26"/>
  <c r="N73" i="26"/>
  <c r="M73" i="26"/>
  <c r="N72" i="26"/>
  <c r="M72" i="26"/>
  <c r="AF71" i="26"/>
  <c r="W71" i="26"/>
  <c r="T71" i="26"/>
  <c r="N71" i="26"/>
  <c r="M71" i="26"/>
  <c r="N70" i="26"/>
  <c r="M70" i="26"/>
  <c r="L69" i="26"/>
  <c r="K69" i="26"/>
  <c r="J69" i="26"/>
  <c r="M69" i="26" s="1"/>
  <c r="I69" i="26"/>
  <c r="H69" i="26"/>
  <c r="G69" i="26"/>
  <c r="F69" i="26"/>
  <c r="E69" i="26"/>
  <c r="D69" i="26"/>
  <c r="C69" i="26"/>
  <c r="L56" i="26"/>
  <c r="K56" i="26"/>
  <c r="L51" i="26"/>
  <c r="K51" i="26"/>
  <c r="J51" i="26"/>
  <c r="I51" i="26"/>
  <c r="H51" i="26"/>
  <c r="G51" i="26"/>
  <c r="F51" i="26"/>
  <c r="E51" i="26"/>
  <c r="D51" i="26"/>
  <c r="C51" i="26"/>
  <c r="L46" i="26"/>
  <c r="K46" i="26"/>
  <c r="J46" i="26"/>
  <c r="I46" i="26"/>
  <c r="H46" i="26"/>
  <c r="G46" i="26"/>
  <c r="F46" i="26"/>
  <c r="E46" i="26"/>
  <c r="D46" i="26"/>
  <c r="C46" i="26"/>
  <c r="L42" i="26"/>
  <c r="K42" i="26"/>
  <c r="J42" i="26"/>
  <c r="I42" i="26"/>
  <c r="H42" i="26"/>
  <c r="G42" i="26"/>
  <c r="F42" i="26"/>
  <c r="E42" i="26"/>
  <c r="D42" i="26"/>
  <c r="C42" i="26"/>
  <c r="H41" i="26"/>
  <c r="G41" i="26"/>
  <c r="L38" i="26"/>
  <c r="K38" i="26"/>
  <c r="J38" i="26"/>
  <c r="I38" i="26"/>
  <c r="H38" i="26"/>
  <c r="G38" i="26"/>
  <c r="F38" i="26"/>
  <c r="E38" i="26"/>
  <c r="D38" i="26"/>
  <c r="C38" i="26"/>
  <c r="L34" i="26"/>
  <c r="K34" i="26"/>
  <c r="J34" i="26"/>
  <c r="I34" i="26"/>
  <c r="H34" i="26"/>
  <c r="G34" i="26"/>
  <c r="F34" i="26"/>
  <c r="E34" i="26"/>
  <c r="D34" i="26"/>
  <c r="C34" i="26"/>
  <c r="L30" i="26"/>
  <c r="K30" i="26"/>
  <c r="L25" i="26"/>
  <c r="K25" i="26"/>
  <c r="J25" i="26"/>
  <c r="I25" i="26"/>
  <c r="H25" i="26"/>
  <c r="G25" i="26"/>
  <c r="F25" i="26"/>
  <c r="E25" i="26"/>
  <c r="D25" i="26"/>
  <c r="C25" i="26"/>
  <c r="L20" i="26"/>
  <c r="K20" i="26"/>
  <c r="J20" i="26"/>
  <c r="I20" i="26"/>
  <c r="H20" i="26"/>
  <c r="G20" i="26"/>
  <c r="F20" i="26"/>
  <c r="E20" i="26"/>
  <c r="D20" i="26"/>
  <c r="C20" i="26"/>
  <c r="L16" i="26"/>
  <c r="K16" i="26"/>
  <c r="J16" i="26"/>
  <c r="I16" i="26"/>
  <c r="H16" i="26"/>
  <c r="G16" i="26"/>
  <c r="F16" i="26"/>
  <c r="E16" i="26"/>
  <c r="D16" i="26"/>
  <c r="C16" i="26"/>
  <c r="L12" i="26"/>
  <c r="K12" i="26"/>
  <c r="J12" i="26"/>
  <c r="I12" i="26"/>
  <c r="H12" i="26"/>
  <c r="G12" i="26"/>
  <c r="F12" i="26"/>
  <c r="E12" i="26"/>
  <c r="D12" i="26"/>
  <c r="C12" i="26"/>
  <c r="L8" i="26"/>
  <c r="K8" i="26"/>
  <c r="J8" i="26"/>
  <c r="I8" i="26"/>
  <c r="H8" i="26"/>
  <c r="G8" i="26"/>
  <c r="F8" i="26"/>
  <c r="E8" i="26"/>
  <c r="D8" i="26"/>
  <c r="C8" i="26"/>
  <c r="N76" i="26" l="1"/>
  <c r="N84" i="26"/>
  <c r="N90" i="26"/>
  <c r="N69" i="26"/>
  <c r="P71" i="25"/>
  <c r="S72" i="25"/>
  <c r="T72" i="25"/>
  <c r="Y72" i="25"/>
  <c r="Z72" i="25" s="1"/>
  <c r="G97" i="25"/>
  <c r="E69" i="25"/>
  <c r="J125" i="25"/>
  <c r="J106" i="25"/>
  <c r="N71" i="25"/>
  <c r="J23" i="25"/>
  <c r="I23" i="25"/>
  <c r="H23" i="25"/>
  <c r="G23" i="25"/>
  <c r="J20" i="25"/>
  <c r="I20" i="25"/>
  <c r="H20" i="25"/>
  <c r="G20" i="25"/>
  <c r="F20" i="25"/>
  <c r="E20" i="25"/>
  <c r="D20" i="25"/>
  <c r="C20" i="25"/>
  <c r="J11" i="25"/>
  <c r="I11" i="25"/>
  <c r="H11" i="25"/>
  <c r="G11" i="25"/>
  <c r="J8" i="25"/>
  <c r="I8" i="25"/>
  <c r="H8" i="25"/>
  <c r="G8" i="25"/>
  <c r="F8" i="25"/>
  <c r="E8" i="25"/>
  <c r="D8" i="25"/>
  <c r="C8" i="25"/>
  <c r="J49" i="25"/>
  <c r="I49" i="25"/>
  <c r="H49" i="25"/>
  <c r="G49" i="25"/>
  <c r="J46" i="25"/>
  <c r="I46" i="25"/>
  <c r="H46" i="25"/>
  <c r="G46" i="25"/>
  <c r="F46" i="25"/>
  <c r="E46" i="25"/>
  <c r="D46" i="25"/>
  <c r="C46" i="25"/>
  <c r="J37" i="25"/>
  <c r="J34" i="25" s="1"/>
  <c r="I37" i="25"/>
  <c r="H37" i="25"/>
  <c r="H34" i="25" s="1"/>
  <c r="G37" i="25"/>
  <c r="G34" i="25" s="1"/>
  <c r="J41" i="25"/>
  <c r="J38" i="25" s="1"/>
  <c r="I41" i="25"/>
  <c r="I38" i="25" s="1"/>
  <c r="H41" i="25"/>
  <c r="H38" i="25" s="1"/>
  <c r="G41" i="25"/>
  <c r="G38" i="25" s="1"/>
  <c r="J15" i="25"/>
  <c r="I15" i="25"/>
  <c r="H15" i="25"/>
  <c r="H12" i="25" s="1"/>
  <c r="G15" i="25"/>
  <c r="G12" i="25" s="1"/>
  <c r="N99" i="25"/>
  <c r="M99" i="25"/>
  <c r="N98" i="25"/>
  <c r="M98" i="25"/>
  <c r="N97" i="25"/>
  <c r="M97" i="25"/>
  <c r="N96" i="25"/>
  <c r="M96" i="25"/>
  <c r="N95" i="25"/>
  <c r="M95" i="25"/>
  <c r="N94" i="25"/>
  <c r="M94" i="25"/>
  <c r="N93" i="25"/>
  <c r="M93" i="25"/>
  <c r="N92" i="25"/>
  <c r="M92" i="25"/>
  <c r="N91" i="25"/>
  <c r="M91" i="25"/>
  <c r="L90" i="25"/>
  <c r="M90" i="25" s="1"/>
  <c r="K90" i="25"/>
  <c r="J90" i="25"/>
  <c r="I90" i="25"/>
  <c r="H90" i="25"/>
  <c r="G90" i="25"/>
  <c r="F90" i="25"/>
  <c r="E90" i="25"/>
  <c r="D90" i="25"/>
  <c r="C90" i="25"/>
  <c r="N89" i="25"/>
  <c r="M89" i="25"/>
  <c r="N88" i="25"/>
  <c r="M88" i="25"/>
  <c r="N87" i="25"/>
  <c r="M87" i="25"/>
  <c r="N86" i="25"/>
  <c r="M86" i="25"/>
  <c r="N85" i="25"/>
  <c r="M85" i="25"/>
  <c r="L84" i="25"/>
  <c r="K84" i="25"/>
  <c r="J84" i="25"/>
  <c r="H84" i="25"/>
  <c r="F84" i="25"/>
  <c r="E84" i="25"/>
  <c r="D84" i="25"/>
  <c r="C84" i="25"/>
  <c r="N83" i="25"/>
  <c r="M83" i="25"/>
  <c r="N82" i="25"/>
  <c r="M82" i="25"/>
  <c r="N81" i="25"/>
  <c r="M81" i="25"/>
  <c r="N80" i="25"/>
  <c r="M80" i="25"/>
  <c r="N79" i="25"/>
  <c r="M79" i="25"/>
  <c r="N78" i="25"/>
  <c r="M78" i="25"/>
  <c r="N77" i="25"/>
  <c r="M77" i="25"/>
  <c r="L76" i="25"/>
  <c r="K76" i="25"/>
  <c r="J76" i="25"/>
  <c r="M76" i="25" s="1"/>
  <c r="I76" i="25"/>
  <c r="H76" i="25"/>
  <c r="G76" i="25"/>
  <c r="F76" i="25"/>
  <c r="N76" i="25" s="1"/>
  <c r="E76" i="25"/>
  <c r="D76" i="25"/>
  <c r="C76" i="25"/>
  <c r="N75" i="25"/>
  <c r="M75" i="25"/>
  <c r="N74" i="25"/>
  <c r="M74" i="25"/>
  <c r="N73" i="25"/>
  <c r="M73" i="25"/>
  <c r="AF72" i="25"/>
  <c r="W72" i="25"/>
  <c r="Q72" i="25"/>
  <c r="N72" i="25"/>
  <c r="M72" i="25"/>
  <c r="H69" i="25"/>
  <c r="AF71" i="25"/>
  <c r="Z71" i="25"/>
  <c r="W71" i="25"/>
  <c r="T71" i="25"/>
  <c r="M71" i="25"/>
  <c r="N70" i="25"/>
  <c r="M70" i="25"/>
  <c r="Q69" i="25"/>
  <c r="L69" i="25"/>
  <c r="K69" i="25"/>
  <c r="J69" i="25"/>
  <c r="M69" i="25" s="1"/>
  <c r="I69" i="25"/>
  <c r="G69" i="25"/>
  <c r="D69" i="25"/>
  <c r="C69" i="25"/>
  <c r="L56" i="25"/>
  <c r="K56" i="25"/>
  <c r="L51" i="25"/>
  <c r="K51" i="25"/>
  <c r="J51" i="25"/>
  <c r="I51" i="25"/>
  <c r="H51" i="25"/>
  <c r="G51" i="25"/>
  <c r="F51" i="25"/>
  <c r="E51" i="25"/>
  <c r="D51" i="25"/>
  <c r="C51" i="25"/>
  <c r="L46" i="25"/>
  <c r="K46" i="25"/>
  <c r="L42" i="25"/>
  <c r="K42" i="25"/>
  <c r="J42" i="25"/>
  <c r="I42" i="25"/>
  <c r="H42" i="25"/>
  <c r="G42" i="25"/>
  <c r="F42" i="25"/>
  <c r="E42" i="25"/>
  <c r="D42" i="25"/>
  <c r="C42" i="25"/>
  <c r="L38" i="25"/>
  <c r="K38" i="25"/>
  <c r="F38" i="25"/>
  <c r="E38" i="25"/>
  <c r="D38" i="25"/>
  <c r="C38" i="25"/>
  <c r="L34" i="25"/>
  <c r="K34" i="25"/>
  <c r="I34" i="25"/>
  <c r="F34" i="25"/>
  <c r="E34" i="25"/>
  <c r="D34" i="25"/>
  <c r="C34" i="25"/>
  <c r="L30" i="25"/>
  <c r="K30" i="25"/>
  <c r="L25" i="25"/>
  <c r="K25" i="25"/>
  <c r="J25" i="25"/>
  <c r="I25" i="25"/>
  <c r="H25" i="25"/>
  <c r="G25" i="25"/>
  <c r="F25" i="25"/>
  <c r="E25" i="25"/>
  <c r="D25" i="25"/>
  <c r="C25" i="25"/>
  <c r="L20" i="25"/>
  <c r="K20" i="25"/>
  <c r="L16" i="25"/>
  <c r="K16" i="25"/>
  <c r="J16" i="25"/>
  <c r="I16" i="25"/>
  <c r="H16" i="25"/>
  <c r="G16" i="25"/>
  <c r="F16" i="25"/>
  <c r="E16" i="25"/>
  <c r="D16" i="25"/>
  <c r="C16" i="25"/>
  <c r="L12" i="25"/>
  <c r="K12" i="25"/>
  <c r="J12" i="25"/>
  <c r="I12" i="25"/>
  <c r="F12" i="25"/>
  <c r="E12" i="25"/>
  <c r="D12" i="25"/>
  <c r="C12" i="25"/>
  <c r="L8" i="25"/>
  <c r="K8" i="25"/>
  <c r="N84" i="25" l="1"/>
  <c r="M84" i="25"/>
  <c r="N90" i="25"/>
  <c r="F69" i="25"/>
  <c r="N69" i="25" s="1"/>
  <c r="J128" i="25"/>
  <c r="N69" i="24"/>
  <c r="J46" i="24"/>
  <c r="I46" i="24"/>
  <c r="H46" i="24"/>
  <c r="G46" i="24"/>
  <c r="F46" i="24"/>
  <c r="E46" i="24"/>
  <c r="D46" i="24"/>
  <c r="C46" i="24"/>
  <c r="J42" i="24"/>
  <c r="I42" i="24"/>
  <c r="H42" i="24"/>
  <c r="G42" i="24"/>
  <c r="F42" i="24"/>
  <c r="E42" i="24"/>
  <c r="D42" i="24"/>
  <c r="C42" i="24"/>
  <c r="J38" i="24"/>
  <c r="I38" i="24"/>
  <c r="H38" i="24"/>
  <c r="G38" i="24"/>
  <c r="F38" i="24"/>
  <c r="E38" i="24"/>
  <c r="D38" i="24"/>
  <c r="C38" i="24"/>
  <c r="J34" i="24"/>
  <c r="I34" i="24"/>
  <c r="H34" i="24"/>
  <c r="G34" i="24"/>
  <c r="F34" i="24"/>
  <c r="E34" i="24"/>
  <c r="D34" i="24"/>
  <c r="C34" i="24"/>
  <c r="H72" i="24" l="1"/>
  <c r="H71" i="24"/>
  <c r="J121" i="24" l="1"/>
  <c r="J106" i="24"/>
  <c r="J123" i="24" s="1"/>
  <c r="N99" i="24"/>
  <c r="M99" i="24"/>
  <c r="N98" i="24"/>
  <c r="M98" i="24"/>
  <c r="N97" i="24"/>
  <c r="M97" i="24"/>
  <c r="N96" i="24"/>
  <c r="M96" i="24"/>
  <c r="N95" i="24"/>
  <c r="M95" i="24"/>
  <c r="N94" i="24"/>
  <c r="M94" i="24"/>
  <c r="N93" i="24"/>
  <c r="M93" i="24"/>
  <c r="N92" i="24"/>
  <c r="M92" i="24"/>
  <c r="N91" i="24"/>
  <c r="M91" i="24"/>
  <c r="L90" i="24"/>
  <c r="M90" i="24" s="1"/>
  <c r="K90" i="24"/>
  <c r="J90" i="24"/>
  <c r="I90" i="24"/>
  <c r="H90" i="24"/>
  <c r="G90" i="24"/>
  <c r="F90" i="24"/>
  <c r="N90" i="24" s="1"/>
  <c r="E90" i="24"/>
  <c r="D90" i="24"/>
  <c r="C90" i="24"/>
  <c r="N89" i="24"/>
  <c r="M89" i="24"/>
  <c r="N88" i="24"/>
  <c r="M88" i="24"/>
  <c r="N87" i="24"/>
  <c r="M87" i="24"/>
  <c r="N86" i="24"/>
  <c r="M86" i="24"/>
  <c r="N85" i="24"/>
  <c r="M85" i="24"/>
  <c r="L84" i="24"/>
  <c r="K84" i="24"/>
  <c r="J84" i="24"/>
  <c r="M84" i="24" s="1"/>
  <c r="H84" i="24"/>
  <c r="F84" i="24"/>
  <c r="E84" i="24"/>
  <c r="D84" i="24"/>
  <c r="N84" i="24" s="1"/>
  <c r="C84" i="24"/>
  <c r="N83" i="24"/>
  <c r="M83" i="24"/>
  <c r="N82" i="24"/>
  <c r="M82" i="24"/>
  <c r="N81" i="24"/>
  <c r="M81" i="24"/>
  <c r="N80" i="24"/>
  <c r="M80" i="24"/>
  <c r="N79" i="24"/>
  <c r="M79" i="24"/>
  <c r="N78" i="24"/>
  <c r="M78" i="24"/>
  <c r="N77" i="24"/>
  <c r="M77" i="24"/>
  <c r="L76" i="24"/>
  <c r="K76" i="24"/>
  <c r="J76" i="24"/>
  <c r="M76" i="24" s="1"/>
  <c r="I76" i="24"/>
  <c r="H76" i="24"/>
  <c r="G76" i="24"/>
  <c r="F76" i="24"/>
  <c r="N76" i="24" s="1"/>
  <c r="E76" i="24"/>
  <c r="D76" i="24"/>
  <c r="C76" i="24"/>
  <c r="N75" i="24"/>
  <c r="M75" i="24"/>
  <c r="N74" i="24"/>
  <c r="M74" i="24"/>
  <c r="N73" i="24"/>
  <c r="M73" i="24"/>
  <c r="AF72" i="24"/>
  <c r="Z72" i="24"/>
  <c r="W72" i="24"/>
  <c r="T72" i="24"/>
  <c r="Q72" i="24"/>
  <c r="N72" i="24"/>
  <c r="M72" i="24"/>
  <c r="AF71" i="24"/>
  <c r="Z71" i="24"/>
  <c r="W71" i="24"/>
  <c r="T71" i="24"/>
  <c r="N71" i="24"/>
  <c r="M71" i="24"/>
  <c r="N70" i="24"/>
  <c r="M70" i="24"/>
  <c r="Q69" i="24"/>
  <c r="L69" i="24"/>
  <c r="K69" i="24"/>
  <c r="J69" i="24"/>
  <c r="M69" i="24" s="1"/>
  <c r="I69" i="24"/>
  <c r="H69" i="24"/>
  <c r="G69" i="24"/>
  <c r="F69" i="24"/>
  <c r="D69" i="24"/>
  <c r="C69" i="24"/>
  <c r="L56" i="24"/>
  <c r="K56" i="24"/>
  <c r="L51" i="24"/>
  <c r="K51" i="24"/>
  <c r="J51" i="24"/>
  <c r="I51" i="24"/>
  <c r="H51" i="24"/>
  <c r="G51" i="24"/>
  <c r="F51" i="24"/>
  <c r="E51" i="24"/>
  <c r="D51" i="24"/>
  <c r="C51" i="24"/>
  <c r="L46" i="24"/>
  <c r="K46" i="24"/>
  <c r="L42" i="24"/>
  <c r="K42" i="24"/>
  <c r="L38" i="24"/>
  <c r="K38" i="24"/>
  <c r="L34" i="24"/>
  <c r="K34" i="24"/>
  <c r="L30" i="24"/>
  <c r="K30" i="24"/>
  <c r="L25" i="24"/>
  <c r="K25" i="24"/>
  <c r="J25" i="24"/>
  <c r="I25" i="24"/>
  <c r="H25" i="24"/>
  <c r="G25" i="24"/>
  <c r="F25" i="24"/>
  <c r="E25" i="24"/>
  <c r="D25" i="24"/>
  <c r="C25" i="24"/>
  <c r="L20" i="24"/>
  <c r="K20" i="24"/>
  <c r="J20" i="24"/>
  <c r="I20" i="24"/>
  <c r="H20" i="24"/>
  <c r="G20" i="24"/>
  <c r="F20" i="24"/>
  <c r="E20" i="24"/>
  <c r="D20" i="24"/>
  <c r="C20" i="24"/>
  <c r="L16" i="24"/>
  <c r="K16" i="24"/>
  <c r="J16" i="24"/>
  <c r="I16" i="24"/>
  <c r="H16" i="24"/>
  <c r="G16" i="24"/>
  <c r="F16" i="24"/>
  <c r="E16" i="24"/>
  <c r="D16" i="24"/>
  <c r="C16" i="24"/>
  <c r="L12" i="24"/>
  <c r="K12" i="24"/>
  <c r="J12" i="24"/>
  <c r="I12" i="24"/>
  <c r="H12" i="24"/>
  <c r="G12" i="24"/>
  <c r="F12" i="24"/>
  <c r="E12" i="24"/>
  <c r="D12" i="24"/>
  <c r="C12" i="24"/>
  <c r="L8" i="24"/>
  <c r="K8" i="24"/>
  <c r="J8" i="24"/>
  <c r="I8" i="24"/>
  <c r="H8" i="24"/>
  <c r="G8" i="24"/>
  <c r="F8" i="24"/>
  <c r="E8" i="24"/>
  <c r="D8" i="24"/>
  <c r="C8" i="24"/>
  <c r="Y72" i="23" l="1"/>
  <c r="AE72" i="23"/>
  <c r="AE71" i="23"/>
  <c r="AF71" i="23" s="1"/>
  <c r="AF72" i="23"/>
  <c r="J123" i="23" l="1"/>
  <c r="J121" i="23"/>
  <c r="J106" i="23"/>
  <c r="N99" i="23" l="1"/>
  <c r="M99" i="23"/>
  <c r="N98" i="23"/>
  <c r="M98" i="23"/>
  <c r="N97" i="23"/>
  <c r="M97" i="23"/>
  <c r="N96" i="23"/>
  <c r="M96" i="23"/>
  <c r="N95" i="23"/>
  <c r="M95" i="23"/>
  <c r="N94" i="23"/>
  <c r="M94" i="23"/>
  <c r="N93" i="23"/>
  <c r="M93" i="23"/>
  <c r="N92" i="23"/>
  <c r="M92" i="23"/>
  <c r="N91" i="23"/>
  <c r="M91" i="23"/>
  <c r="M90" i="23"/>
  <c r="L90" i="23"/>
  <c r="K90" i="23"/>
  <c r="J90" i="23"/>
  <c r="I90" i="23"/>
  <c r="H90" i="23"/>
  <c r="G90" i="23"/>
  <c r="F90" i="23"/>
  <c r="N90" i="23" s="1"/>
  <c r="E90" i="23"/>
  <c r="D90" i="23"/>
  <c r="C90" i="23"/>
  <c r="N89" i="23"/>
  <c r="M89" i="23"/>
  <c r="N88" i="23"/>
  <c r="M88" i="23"/>
  <c r="N87" i="23"/>
  <c r="M87" i="23"/>
  <c r="N86" i="23"/>
  <c r="M86" i="23"/>
  <c r="N85" i="23"/>
  <c r="M85" i="23"/>
  <c r="L84" i="23"/>
  <c r="K84" i="23"/>
  <c r="J84" i="23"/>
  <c r="M84" i="23" s="1"/>
  <c r="H84" i="23"/>
  <c r="F84" i="23"/>
  <c r="N84" i="23" s="1"/>
  <c r="E84" i="23"/>
  <c r="D84" i="23"/>
  <c r="C84" i="23"/>
  <c r="N83" i="23"/>
  <c r="M83" i="23"/>
  <c r="N82" i="23"/>
  <c r="M82" i="23"/>
  <c r="N81" i="23"/>
  <c r="M81" i="23"/>
  <c r="N80" i="23"/>
  <c r="M80" i="23"/>
  <c r="N79" i="23"/>
  <c r="M79" i="23"/>
  <c r="N78" i="23"/>
  <c r="M78" i="23"/>
  <c r="N77" i="23"/>
  <c r="M77" i="23"/>
  <c r="L76" i="23"/>
  <c r="K76" i="23"/>
  <c r="J76" i="23"/>
  <c r="M76" i="23" s="1"/>
  <c r="I76" i="23"/>
  <c r="H76" i="23"/>
  <c r="G76" i="23"/>
  <c r="F76" i="23"/>
  <c r="N76" i="23" s="1"/>
  <c r="E76" i="23"/>
  <c r="D76" i="23"/>
  <c r="C76" i="23"/>
  <c r="N75" i="23"/>
  <c r="M75" i="23"/>
  <c r="N74" i="23"/>
  <c r="M74" i="23"/>
  <c r="N73" i="23"/>
  <c r="M73" i="23"/>
  <c r="Z72" i="23"/>
  <c r="W72" i="23"/>
  <c r="T72" i="23"/>
  <c r="Q72" i="23"/>
  <c r="N72" i="23"/>
  <c r="M72" i="23"/>
  <c r="Z71" i="23"/>
  <c r="W71" i="23"/>
  <c r="T71" i="23"/>
  <c r="N71" i="23"/>
  <c r="M71" i="23"/>
  <c r="I69" i="23"/>
  <c r="H69" i="23"/>
  <c r="N70" i="23"/>
  <c r="M70" i="23"/>
  <c r="Q69" i="23"/>
  <c r="L69" i="23"/>
  <c r="K69" i="23"/>
  <c r="G69" i="23"/>
  <c r="F69" i="23"/>
  <c r="D69" i="23"/>
  <c r="C69" i="23"/>
  <c r="L56" i="23"/>
  <c r="K56" i="23"/>
  <c r="L51" i="23"/>
  <c r="K51" i="23"/>
  <c r="J51" i="23"/>
  <c r="I51" i="23"/>
  <c r="H51" i="23"/>
  <c r="G51" i="23"/>
  <c r="F51" i="23"/>
  <c r="E51" i="23"/>
  <c r="D51" i="23"/>
  <c r="C51" i="23"/>
  <c r="L46" i="23"/>
  <c r="K46" i="23"/>
  <c r="J46" i="23"/>
  <c r="I46" i="23"/>
  <c r="H46" i="23"/>
  <c r="G46" i="23"/>
  <c r="F46" i="23"/>
  <c r="E46" i="23"/>
  <c r="D46" i="23"/>
  <c r="C46" i="23"/>
  <c r="L42" i="23"/>
  <c r="K42" i="23"/>
  <c r="J42" i="23"/>
  <c r="I42" i="23"/>
  <c r="H42" i="23"/>
  <c r="G42" i="23"/>
  <c r="F42" i="23"/>
  <c r="E42" i="23"/>
  <c r="D42" i="23"/>
  <c r="C42" i="23"/>
  <c r="L38" i="23"/>
  <c r="K38" i="23"/>
  <c r="J38" i="23"/>
  <c r="I38" i="23"/>
  <c r="H38" i="23"/>
  <c r="G38" i="23"/>
  <c r="F38" i="23"/>
  <c r="E38" i="23"/>
  <c r="D38" i="23"/>
  <c r="C38" i="23"/>
  <c r="L34" i="23"/>
  <c r="K34" i="23"/>
  <c r="J34" i="23"/>
  <c r="I34" i="23"/>
  <c r="H34" i="23"/>
  <c r="G34" i="23"/>
  <c r="F34" i="23"/>
  <c r="E34" i="23"/>
  <c r="C34" i="23"/>
  <c r="L30" i="23"/>
  <c r="K30" i="23"/>
  <c r="L25" i="23"/>
  <c r="K25" i="23"/>
  <c r="J25" i="23"/>
  <c r="I25" i="23"/>
  <c r="H25" i="23"/>
  <c r="G25" i="23"/>
  <c r="F25" i="23"/>
  <c r="E25" i="23"/>
  <c r="D25" i="23"/>
  <c r="C25" i="23"/>
  <c r="L20" i="23"/>
  <c r="K20" i="23"/>
  <c r="J20" i="23"/>
  <c r="I20" i="23"/>
  <c r="H20" i="23"/>
  <c r="G20" i="23"/>
  <c r="F20" i="23"/>
  <c r="E20" i="23"/>
  <c r="D20" i="23"/>
  <c r="C20" i="23"/>
  <c r="L16" i="23"/>
  <c r="K16" i="23"/>
  <c r="J16" i="23"/>
  <c r="I16" i="23"/>
  <c r="H16" i="23"/>
  <c r="G16" i="23"/>
  <c r="F16" i="23"/>
  <c r="E16" i="23"/>
  <c r="D16" i="23"/>
  <c r="C16" i="23"/>
  <c r="L12" i="23"/>
  <c r="K12" i="23"/>
  <c r="J12" i="23"/>
  <c r="I12" i="23"/>
  <c r="H12" i="23"/>
  <c r="G12" i="23"/>
  <c r="F12" i="23"/>
  <c r="E12" i="23"/>
  <c r="D12" i="23"/>
  <c r="C12" i="23"/>
  <c r="L8" i="23"/>
  <c r="K8" i="23"/>
  <c r="J8" i="23"/>
  <c r="I8" i="23"/>
  <c r="H8" i="23"/>
  <c r="G8" i="23"/>
  <c r="F8" i="23"/>
  <c r="E8" i="23"/>
  <c r="D8" i="23"/>
  <c r="C8" i="23"/>
  <c r="J69" i="23" l="1"/>
  <c r="M69" i="23" s="1"/>
  <c r="N69" i="23"/>
  <c r="J106" i="22"/>
  <c r="J72" i="22"/>
  <c r="M72" i="22" s="1"/>
  <c r="J71" i="22"/>
  <c r="M71" i="22" s="1"/>
  <c r="I72" i="22"/>
  <c r="I71" i="22"/>
  <c r="H71" i="22"/>
  <c r="H72" i="22"/>
  <c r="G72" i="22"/>
  <c r="G71" i="22"/>
  <c r="J113" i="22"/>
  <c r="N99" i="22"/>
  <c r="M99" i="22"/>
  <c r="N98" i="22"/>
  <c r="M98" i="22"/>
  <c r="N97" i="22"/>
  <c r="M97" i="22"/>
  <c r="N96" i="22"/>
  <c r="M96" i="22"/>
  <c r="N95" i="22"/>
  <c r="M95" i="22"/>
  <c r="N94" i="22"/>
  <c r="M94" i="22"/>
  <c r="N93" i="22"/>
  <c r="M93" i="22"/>
  <c r="N92" i="22"/>
  <c r="M92" i="22"/>
  <c r="N91" i="22"/>
  <c r="M91" i="22"/>
  <c r="M90" i="22"/>
  <c r="L90" i="22"/>
  <c r="K90" i="22"/>
  <c r="J90" i="22"/>
  <c r="I90" i="22"/>
  <c r="H90" i="22"/>
  <c r="G90" i="22"/>
  <c r="F90" i="22"/>
  <c r="N90" i="22" s="1"/>
  <c r="E90" i="22"/>
  <c r="D90" i="22"/>
  <c r="C90" i="22"/>
  <c r="N89" i="22"/>
  <c r="M89" i="22"/>
  <c r="N88" i="22"/>
  <c r="M88" i="22"/>
  <c r="N87" i="22"/>
  <c r="M87" i="22"/>
  <c r="N86" i="22"/>
  <c r="M86" i="22"/>
  <c r="N85" i="22"/>
  <c r="M85" i="22"/>
  <c r="M84" i="22"/>
  <c r="L84" i="22"/>
  <c r="K84" i="22"/>
  <c r="J84" i="22"/>
  <c r="H84" i="22"/>
  <c r="F84" i="22"/>
  <c r="E84" i="22"/>
  <c r="D84" i="22"/>
  <c r="N84" i="22" s="1"/>
  <c r="C84" i="22"/>
  <c r="N83" i="22"/>
  <c r="M83" i="22"/>
  <c r="N82" i="22"/>
  <c r="M82" i="22"/>
  <c r="N81" i="22"/>
  <c r="M81" i="22"/>
  <c r="N80" i="22"/>
  <c r="M80" i="22"/>
  <c r="N79" i="22"/>
  <c r="M79" i="22"/>
  <c r="N78" i="22"/>
  <c r="M78" i="22"/>
  <c r="N77" i="22"/>
  <c r="M77" i="22"/>
  <c r="M76" i="22"/>
  <c r="L76" i="22"/>
  <c r="K76" i="22"/>
  <c r="J76" i="22"/>
  <c r="I76" i="22"/>
  <c r="H76" i="22"/>
  <c r="G76" i="22"/>
  <c r="F76" i="22"/>
  <c r="N76" i="22" s="1"/>
  <c r="E76" i="22"/>
  <c r="D76" i="22"/>
  <c r="C76" i="22"/>
  <c r="N75" i="22"/>
  <c r="M75" i="22"/>
  <c r="N74" i="22"/>
  <c r="M74" i="22"/>
  <c r="N73" i="22"/>
  <c r="M73" i="22"/>
  <c r="Z72" i="22"/>
  <c r="W72" i="22"/>
  <c r="T72" i="22"/>
  <c r="Q72" i="22"/>
  <c r="N72" i="22"/>
  <c r="Z71" i="22"/>
  <c r="W71" i="22"/>
  <c r="T71" i="22"/>
  <c r="N71" i="22"/>
  <c r="N70" i="22"/>
  <c r="M70" i="22"/>
  <c r="Q69" i="22"/>
  <c r="L69" i="22"/>
  <c r="K69" i="22"/>
  <c r="F69" i="22"/>
  <c r="D69" i="22"/>
  <c r="C69" i="22"/>
  <c r="L56" i="22"/>
  <c r="K56" i="22"/>
  <c r="L51" i="22"/>
  <c r="K51" i="22"/>
  <c r="J51" i="22"/>
  <c r="I51" i="22"/>
  <c r="H51" i="22"/>
  <c r="G51" i="22"/>
  <c r="F51" i="22"/>
  <c r="E51" i="22"/>
  <c r="D51" i="22"/>
  <c r="C51" i="22"/>
  <c r="L46" i="22"/>
  <c r="K46" i="22"/>
  <c r="J46" i="22"/>
  <c r="I46" i="22"/>
  <c r="H46" i="22"/>
  <c r="G46" i="22"/>
  <c r="F46" i="22"/>
  <c r="E46" i="22"/>
  <c r="D46" i="22"/>
  <c r="C46" i="22"/>
  <c r="L42" i="22"/>
  <c r="K42" i="22"/>
  <c r="J42" i="22"/>
  <c r="I42" i="22"/>
  <c r="H42" i="22"/>
  <c r="G42" i="22"/>
  <c r="F42" i="22"/>
  <c r="E42" i="22"/>
  <c r="D42" i="22"/>
  <c r="C42" i="22"/>
  <c r="L38" i="22"/>
  <c r="K38" i="22"/>
  <c r="J38" i="22"/>
  <c r="I38" i="22"/>
  <c r="H38" i="22"/>
  <c r="G38" i="22"/>
  <c r="F38" i="22"/>
  <c r="E38" i="22"/>
  <c r="D38" i="22"/>
  <c r="C38" i="22"/>
  <c r="L34" i="22"/>
  <c r="K34" i="22"/>
  <c r="J34" i="22"/>
  <c r="I34" i="22"/>
  <c r="H34" i="22"/>
  <c r="G34" i="22"/>
  <c r="F34" i="22"/>
  <c r="E34" i="22"/>
  <c r="C34" i="22"/>
  <c r="L30" i="22"/>
  <c r="K30" i="22"/>
  <c r="L25" i="22"/>
  <c r="K25" i="22"/>
  <c r="J25" i="22"/>
  <c r="I25" i="22"/>
  <c r="H25" i="22"/>
  <c r="G25" i="22"/>
  <c r="F25" i="22"/>
  <c r="E25" i="22"/>
  <c r="D25" i="22"/>
  <c r="C25" i="22"/>
  <c r="L20" i="22"/>
  <c r="K20" i="22"/>
  <c r="J20" i="22"/>
  <c r="I20" i="22"/>
  <c r="H20" i="22"/>
  <c r="G20" i="22"/>
  <c r="F20" i="22"/>
  <c r="E20" i="22"/>
  <c r="D20" i="22"/>
  <c r="C20" i="22"/>
  <c r="L16" i="22"/>
  <c r="K16" i="22"/>
  <c r="J16" i="22"/>
  <c r="I16" i="22"/>
  <c r="H16" i="22"/>
  <c r="G16" i="22"/>
  <c r="F16" i="22"/>
  <c r="E16" i="22"/>
  <c r="D16" i="22"/>
  <c r="C16" i="22"/>
  <c r="L12" i="22"/>
  <c r="K12" i="22"/>
  <c r="J12" i="22"/>
  <c r="I12" i="22"/>
  <c r="H12" i="22"/>
  <c r="G12" i="22"/>
  <c r="F12" i="22"/>
  <c r="E12" i="22"/>
  <c r="D12" i="22"/>
  <c r="C12" i="22"/>
  <c r="L8" i="22"/>
  <c r="K8" i="22"/>
  <c r="J8" i="22"/>
  <c r="I8" i="22"/>
  <c r="H8" i="22"/>
  <c r="G8" i="22"/>
  <c r="F8" i="22"/>
  <c r="E8" i="22"/>
  <c r="D8" i="22"/>
  <c r="C8" i="22"/>
  <c r="G69" i="22" l="1"/>
  <c r="I69" i="22"/>
  <c r="H69" i="22"/>
  <c r="J69" i="22"/>
  <c r="M69" i="22" s="1"/>
  <c r="N69" i="22"/>
  <c r="Z71" i="20"/>
  <c r="N69" i="20"/>
  <c r="J109" i="21" l="1"/>
  <c r="J106" i="21"/>
  <c r="N99" i="21"/>
  <c r="M99" i="21"/>
  <c r="N98" i="21"/>
  <c r="M98" i="21"/>
  <c r="N97" i="21"/>
  <c r="M97" i="21"/>
  <c r="N96" i="21"/>
  <c r="M96" i="21"/>
  <c r="N95" i="21"/>
  <c r="M95" i="21"/>
  <c r="N94" i="21"/>
  <c r="M94" i="21"/>
  <c r="N93" i="21"/>
  <c r="M93" i="21"/>
  <c r="N92" i="21"/>
  <c r="M92" i="21"/>
  <c r="N91" i="21"/>
  <c r="M91" i="21"/>
  <c r="L90" i="21"/>
  <c r="K90" i="21"/>
  <c r="J90" i="21"/>
  <c r="M90" i="21" s="1"/>
  <c r="I90" i="21"/>
  <c r="H90" i="21"/>
  <c r="G90" i="21"/>
  <c r="F90" i="21"/>
  <c r="E90" i="21"/>
  <c r="D90" i="21"/>
  <c r="C90" i="21"/>
  <c r="N89" i="21"/>
  <c r="M89" i="21"/>
  <c r="N88" i="21"/>
  <c r="M88" i="21"/>
  <c r="N87" i="21"/>
  <c r="M87" i="21"/>
  <c r="N86" i="21"/>
  <c r="M86" i="21"/>
  <c r="N85" i="21"/>
  <c r="M85" i="21"/>
  <c r="L84" i="21"/>
  <c r="K84" i="21"/>
  <c r="J84" i="21"/>
  <c r="M84" i="21" s="1"/>
  <c r="H84" i="21"/>
  <c r="F84" i="21"/>
  <c r="E84" i="21"/>
  <c r="D84" i="21"/>
  <c r="C84" i="21"/>
  <c r="N83" i="21"/>
  <c r="M83" i="21"/>
  <c r="N82" i="21"/>
  <c r="M82" i="21"/>
  <c r="N81" i="21"/>
  <c r="M81" i="21"/>
  <c r="N80" i="21"/>
  <c r="M80" i="21"/>
  <c r="N79" i="21"/>
  <c r="M79" i="21"/>
  <c r="N78" i="21"/>
  <c r="M78" i="21"/>
  <c r="N77" i="21"/>
  <c r="M77" i="21"/>
  <c r="L76" i="21"/>
  <c r="K76" i="21"/>
  <c r="J76" i="21"/>
  <c r="M76" i="21" s="1"/>
  <c r="I76" i="21"/>
  <c r="H76" i="21"/>
  <c r="G76" i="21"/>
  <c r="F76" i="21"/>
  <c r="E76" i="21"/>
  <c r="D76" i="21"/>
  <c r="C76" i="21"/>
  <c r="N75" i="21"/>
  <c r="M75" i="21"/>
  <c r="N74" i="21"/>
  <c r="M74" i="21"/>
  <c r="N73" i="21"/>
  <c r="M73" i="21"/>
  <c r="Z72" i="21"/>
  <c r="W72" i="21"/>
  <c r="T72" i="21"/>
  <c r="Q72" i="21"/>
  <c r="N72" i="21"/>
  <c r="M72" i="21"/>
  <c r="Z71" i="21"/>
  <c r="W71" i="21"/>
  <c r="T71" i="21"/>
  <c r="N71" i="21"/>
  <c r="M71" i="21"/>
  <c r="N70" i="21"/>
  <c r="M70" i="21"/>
  <c r="Q69" i="21"/>
  <c r="L69" i="21"/>
  <c r="K69" i="21"/>
  <c r="J69" i="21"/>
  <c r="M69" i="21" s="1"/>
  <c r="I69" i="21"/>
  <c r="H69" i="21"/>
  <c r="G69" i="21"/>
  <c r="F69" i="21"/>
  <c r="D69" i="21"/>
  <c r="C69" i="21"/>
  <c r="L56" i="21"/>
  <c r="K56" i="21"/>
  <c r="L51" i="21"/>
  <c r="K51" i="21"/>
  <c r="J51" i="21"/>
  <c r="I51" i="21"/>
  <c r="H51" i="21"/>
  <c r="G51" i="21"/>
  <c r="F51" i="21"/>
  <c r="E51" i="21"/>
  <c r="D51" i="21"/>
  <c r="C51" i="21"/>
  <c r="L46" i="21"/>
  <c r="K46" i="21"/>
  <c r="J46" i="21"/>
  <c r="I46" i="21"/>
  <c r="H46" i="21"/>
  <c r="G46" i="21"/>
  <c r="F46" i="21"/>
  <c r="E46" i="21"/>
  <c r="D46" i="21"/>
  <c r="C46" i="21"/>
  <c r="L42" i="21"/>
  <c r="K42" i="21"/>
  <c r="J42" i="21"/>
  <c r="I42" i="21"/>
  <c r="H42" i="21"/>
  <c r="G42" i="21"/>
  <c r="F42" i="21"/>
  <c r="E42" i="21"/>
  <c r="D42" i="21"/>
  <c r="C42" i="21"/>
  <c r="L38" i="21"/>
  <c r="K38" i="21"/>
  <c r="J38" i="21"/>
  <c r="I38" i="21"/>
  <c r="H38" i="21"/>
  <c r="G38" i="21"/>
  <c r="F38" i="21"/>
  <c r="E38" i="21"/>
  <c r="D38" i="21"/>
  <c r="C38" i="21"/>
  <c r="L34" i="21"/>
  <c r="K34" i="21"/>
  <c r="J34" i="21"/>
  <c r="I34" i="21"/>
  <c r="H34" i="21"/>
  <c r="G34" i="21"/>
  <c r="F34" i="21"/>
  <c r="E34" i="21"/>
  <c r="C34" i="21"/>
  <c r="L30" i="21"/>
  <c r="K30" i="21"/>
  <c r="L25" i="21"/>
  <c r="K25" i="21"/>
  <c r="J25" i="21"/>
  <c r="I25" i="21"/>
  <c r="H25" i="21"/>
  <c r="G25" i="21"/>
  <c r="F25" i="21"/>
  <c r="E25" i="21"/>
  <c r="D25" i="21"/>
  <c r="C25" i="21"/>
  <c r="L20" i="21"/>
  <c r="K20" i="21"/>
  <c r="J20" i="21"/>
  <c r="I20" i="21"/>
  <c r="H20" i="21"/>
  <c r="G20" i="21"/>
  <c r="F20" i="21"/>
  <c r="E20" i="21"/>
  <c r="D20" i="21"/>
  <c r="C20" i="21"/>
  <c r="L16" i="21"/>
  <c r="K16" i="21"/>
  <c r="J16" i="21"/>
  <c r="I16" i="21"/>
  <c r="H16" i="21"/>
  <c r="G16" i="21"/>
  <c r="F16" i="21"/>
  <c r="E16" i="21"/>
  <c r="D16" i="21"/>
  <c r="C16" i="21"/>
  <c r="L12" i="21"/>
  <c r="K12" i="21"/>
  <c r="J12" i="21"/>
  <c r="I12" i="21"/>
  <c r="H12" i="21"/>
  <c r="G12" i="21"/>
  <c r="F12" i="21"/>
  <c r="E12" i="21"/>
  <c r="D12" i="21"/>
  <c r="C12" i="21"/>
  <c r="L8" i="21"/>
  <c r="K8" i="21"/>
  <c r="J8" i="21"/>
  <c r="I8" i="21"/>
  <c r="H8" i="21"/>
  <c r="G8" i="21"/>
  <c r="F8" i="21"/>
  <c r="E8" i="21"/>
  <c r="D8" i="21"/>
  <c r="C8" i="21"/>
  <c r="K111" i="20"/>
  <c r="J110" i="19"/>
  <c r="K106" i="20"/>
  <c r="O99" i="20"/>
  <c r="N99" i="20"/>
  <c r="O98" i="20"/>
  <c r="N98" i="20"/>
  <c r="O97" i="20"/>
  <c r="N97" i="20"/>
  <c r="O96" i="20"/>
  <c r="N96" i="20"/>
  <c r="O95" i="20"/>
  <c r="N95" i="20"/>
  <c r="O94" i="20"/>
  <c r="N94" i="20"/>
  <c r="O93" i="20"/>
  <c r="N93" i="20"/>
  <c r="O92" i="20"/>
  <c r="N92" i="20"/>
  <c r="O91" i="20"/>
  <c r="N91" i="20"/>
  <c r="M90" i="20"/>
  <c r="L90" i="20"/>
  <c r="K90" i="20"/>
  <c r="N90" i="20" s="1"/>
  <c r="J90" i="20"/>
  <c r="I90" i="20"/>
  <c r="H90" i="20"/>
  <c r="G90" i="20"/>
  <c r="F90" i="20"/>
  <c r="E90" i="20"/>
  <c r="D90" i="20"/>
  <c r="O89" i="20"/>
  <c r="N89" i="20"/>
  <c r="O88" i="20"/>
  <c r="N88" i="20"/>
  <c r="O87" i="20"/>
  <c r="N87" i="20"/>
  <c r="O86" i="20"/>
  <c r="N86" i="20"/>
  <c r="O85" i="20"/>
  <c r="N85" i="20"/>
  <c r="M84" i="20"/>
  <c r="L84" i="20"/>
  <c r="K84" i="20"/>
  <c r="N84" i="20" s="1"/>
  <c r="I84" i="20"/>
  <c r="G84" i="20"/>
  <c r="F84" i="20"/>
  <c r="E84" i="20"/>
  <c r="D84" i="20"/>
  <c r="O83" i="20"/>
  <c r="N83" i="20"/>
  <c r="O82" i="20"/>
  <c r="N82" i="20"/>
  <c r="O81" i="20"/>
  <c r="N81" i="20"/>
  <c r="O80" i="20"/>
  <c r="N80" i="20"/>
  <c r="O79" i="20"/>
  <c r="N79" i="20"/>
  <c r="O78" i="20"/>
  <c r="N78" i="20"/>
  <c r="O77" i="20"/>
  <c r="N77" i="20"/>
  <c r="M76" i="20"/>
  <c r="L76" i="20"/>
  <c r="K76" i="20"/>
  <c r="N76" i="20" s="1"/>
  <c r="J76" i="20"/>
  <c r="I76" i="20"/>
  <c r="H76" i="20"/>
  <c r="G76" i="20"/>
  <c r="F76" i="20"/>
  <c r="E76" i="20"/>
  <c r="D76" i="20"/>
  <c r="O75" i="20"/>
  <c r="N75" i="20"/>
  <c r="O74" i="20"/>
  <c r="N74" i="20"/>
  <c r="O73" i="20"/>
  <c r="N73" i="20"/>
  <c r="AA72" i="20"/>
  <c r="X72" i="20"/>
  <c r="U72" i="20"/>
  <c r="R72" i="20"/>
  <c r="O72" i="20"/>
  <c r="N72" i="20"/>
  <c r="AD71" i="20"/>
  <c r="AA71" i="20"/>
  <c r="X71" i="20"/>
  <c r="U71" i="20"/>
  <c r="O71" i="20"/>
  <c r="N71" i="20"/>
  <c r="O70" i="20"/>
  <c r="N70" i="20"/>
  <c r="R69" i="20"/>
  <c r="M69" i="20"/>
  <c r="L69" i="20"/>
  <c r="K69" i="20"/>
  <c r="J69" i="20"/>
  <c r="I69" i="20"/>
  <c r="H69" i="20"/>
  <c r="G69" i="20"/>
  <c r="E69" i="20"/>
  <c r="D69" i="20"/>
  <c r="M56" i="20"/>
  <c r="L56" i="20"/>
  <c r="M51" i="20"/>
  <c r="L51" i="20"/>
  <c r="K51" i="20"/>
  <c r="J51" i="20"/>
  <c r="I51" i="20"/>
  <c r="H51" i="20"/>
  <c r="G51" i="20"/>
  <c r="F51" i="20"/>
  <c r="E51" i="20"/>
  <c r="D51" i="20"/>
  <c r="M46" i="20"/>
  <c r="L46" i="20"/>
  <c r="K46" i="20"/>
  <c r="J46" i="20"/>
  <c r="I46" i="20"/>
  <c r="H46" i="20"/>
  <c r="G46" i="20"/>
  <c r="F46" i="20"/>
  <c r="E46" i="20"/>
  <c r="D46" i="20"/>
  <c r="M42" i="20"/>
  <c r="L42" i="20"/>
  <c r="K42" i="20"/>
  <c r="J42" i="20"/>
  <c r="I42" i="20"/>
  <c r="H42" i="20"/>
  <c r="G42" i="20"/>
  <c r="F42" i="20"/>
  <c r="E42" i="20"/>
  <c r="D42" i="20"/>
  <c r="M38" i="20"/>
  <c r="L38" i="20"/>
  <c r="K38" i="20"/>
  <c r="J38" i="20"/>
  <c r="I38" i="20"/>
  <c r="H38" i="20"/>
  <c r="G38" i="20"/>
  <c r="F38" i="20"/>
  <c r="E38" i="20"/>
  <c r="D38" i="20"/>
  <c r="M34" i="20"/>
  <c r="L34" i="20"/>
  <c r="K34" i="20"/>
  <c r="J34" i="20"/>
  <c r="I34" i="20"/>
  <c r="H34" i="20"/>
  <c r="G34" i="20"/>
  <c r="F34" i="20"/>
  <c r="D34" i="20"/>
  <c r="M30" i="20"/>
  <c r="L30" i="20"/>
  <c r="M25" i="20"/>
  <c r="L25" i="20"/>
  <c r="K25" i="20"/>
  <c r="J25" i="20"/>
  <c r="I25" i="20"/>
  <c r="H25" i="20"/>
  <c r="G25" i="20"/>
  <c r="F25" i="20"/>
  <c r="E25" i="20"/>
  <c r="D25" i="20"/>
  <c r="M20" i="20"/>
  <c r="L20" i="20"/>
  <c r="K20" i="20"/>
  <c r="J20" i="20"/>
  <c r="I20" i="20"/>
  <c r="H20" i="20"/>
  <c r="G20" i="20"/>
  <c r="F20" i="20"/>
  <c r="E20" i="20"/>
  <c r="D20" i="20"/>
  <c r="M16" i="20"/>
  <c r="L16" i="20"/>
  <c r="K16" i="20"/>
  <c r="J16" i="20"/>
  <c r="I16" i="20"/>
  <c r="H16" i="20"/>
  <c r="G16" i="20"/>
  <c r="F16" i="20"/>
  <c r="E16" i="20"/>
  <c r="D16" i="20"/>
  <c r="M12" i="20"/>
  <c r="L12" i="20"/>
  <c r="K12" i="20"/>
  <c r="J12" i="20"/>
  <c r="I12" i="20"/>
  <c r="H12" i="20"/>
  <c r="G12" i="20"/>
  <c r="F12" i="20"/>
  <c r="E12" i="20"/>
  <c r="D12" i="20"/>
  <c r="M8" i="20"/>
  <c r="L8" i="20"/>
  <c r="K8" i="20"/>
  <c r="J8" i="20"/>
  <c r="I8" i="20"/>
  <c r="H8" i="20"/>
  <c r="G8" i="20"/>
  <c r="F8" i="20"/>
  <c r="E8" i="20"/>
  <c r="D8" i="20"/>
  <c r="N69" i="21" l="1"/>
  <c r="N76" i="21"/>
  <c r="N84" i="21"/>
  <c r="N90" i="21"/>
  <c r="O69" i="20"/>
  <c r="O76" i="20"/>
  <c r="O84" i="20"/>
  <c r="O90" i="20"/>
  <c r="L56" i="19"/>
  <c r="K56" i="19"/>
  <c r="L51" i="19"/>
  <c r="K51" i="19"/>
  <c r="L46" i="19"/>
  <c r="K46" i="19"/>
  <c r="L42" i="19"/>
  <c r="K42" i="19"/>
  <c r="L38" i="19"/>
  <c r="K38" i="19"/>
  <c r="L34" i="19"/>
  <c r="K34" i="19"/>
  <c r="L20" i="19"/>
  <c r="K20" i="19"/>
  <c r="G8" i="19" l="1"/>
  <c r="H8" i="19"/>
  <c r="I8" i="19"/>
  <c r="J8" i="19"/>
  <c r="G12" i="19"/>
  <c r="H12" i="19"/>
  <c r="I12" i="19"/>
  <c r="J12" i="19"/>
  <c r="G16" i="19"/>
  <c r="H16" i="19"/>
  <c r="I16" i="19"/>
  <c r="J16" i="19"/>
  <c r="G20" i="19"/>
  <c r="H20" i="19"/>
  <c r="I20" i="19"/>
  <c r="J20" i="19"/>
  <c r="G25" i="19"/>
  <c r="H25" i="19"/>
  <c r="I25" i="19"/>
  <c r="J25" i="19"/>
  <c r="J106" i="19" l="1"/>
  <c r="J69" i="19" l="1"/>
  <c r="I69" i="19"/>
  <c r="H38" i="19"/>
  <c r="G38" i="19"/>
  <c r="J38" i="19"/>
  <c r="I38" i="19"/>
  <c r="E38" i="19"/>
  <c r="F38" i="19"/>
  <c r="F69" i="19" l="1"/>
  <c r="H69" i="19"/>
  <c r="G69" i="19"/>
  <c r="L69" i="19"/>
  <c r="K69" i="19"/>
  <c r="D69" i="19"/>
  <c r="C69" i="19"/>
  <c r="C8" i="19" l="1"/>
  <c r="N99" i="19"/>
  <c r="M99" i="19"/>
  <c r="N98" i="19"/>
  <c r="M98" i="19"/>
  <c r="N97" i="19"/>
  <c r="M97" i="19"/>
  <c r="N96" i="19"/>
  <c r="M96" i="19"/>
  <c r="N95" i="19"/>
  <c r="M95" i="19"/>
  <c r="N94" i="19"/>
  <c r="M94" i="19"/>
  <c r="N93" i="19"/>
  <c r="M93" i="19"/>
  <c r="N92" i="19"/>
  <c r="M92" i="19"/>
  <c r="N91" i="19"/>
  <c r="M91" i="19"/>
  <c r="L90" i="19"/>
  <c r="K90" i="19"/>
  <c r="J90" i="19"/>
  <c r="I90" i="19"/>
  <c r="H90" i="19"/>
  <c r="G90" i="19"/>
  <c r="F90" i="19"/>
  <c r="E90" i="19"/>
  <c r="D90" i="19"/>
  <c r="C90" i="19"/>
  <c r="N89" i="19"/>
  <c r="M89" i="19"/>
  <c r="N88" i="19"/>
  <c r="M88" i="19"/>
  <c r="N87" i="19"/>
  <c r="M87" i="19"/>
  <c r="N86" i="19"/>
  <c r="M86" i="19"/>
  <c r="H84" i="19"/>
  <c r="N85" i="19"/>
  <c r="M85" i="19"/>
  <c r="L84" i="19"/>
  <c r="K84" i="19"/>
  <c r="F84" i="19"/>
  <c r="E84" i="19"/>
  <c r="D84" i="19"/>
  <c r="C84" i="19"/>
  <c r="N83" i="19"/>
  <c r="M83" i="19"/>
  <c r="N82" i="19"/>
  <c r="M82" i="19"/>
  <c r="N81" i="19"/>
  <c r="M81" i="19"/>
  <c r="N80" i="19"/>
  <c r="M80" i="19"/>
  <c r="N79" i="19"/>
  <c r="M79" i="19"/>
  <c r="N78" i="19"/>
  <c r="M78" i="19"/>
  <c r="N77" i="19"/>
  <c r="M77" i="19"/>
  <c r="L76" i="19"/>
  <c r="K76" i="19"/>
  <c r="J76" i="19"/>
  <c r="I76" i="19"/>
  <c r="H76" i="19"/>
  <c r="G76" i="19"/>
  <c r="F76" i="19"/>
  <c r="E76" i="19"/>
  <c r="D76" i="19"/>
  <c r="C76" i="19"/>
  <c r="N75" i="19"/>
  <c r="M75" i="19"/>
  <c r="N74" i="19"/>
  <c r="M74" i="19"/>
  <c r="N73" i="19"/>
  <c r="M73" i="19"/>
  <c r="Z72" i="19"/>
  <c r="W72" i="19"/>
  <c r="T72" i="19"/>
  <c r="Q72" i="19"/>
  <c r="N72" i="19"/>
  <c r="M72" i="19"/>
  <c r="AC71" i="19"/>
  <c r="Z71" i="19"/>
  <c r="W71" i="19"/>
  <c r="T71" i="19"/>
  <c r="M71" i="19"/>
  <c r="N71" i="19"/>
  <c r="N70" i="19"/>
  <c r="M70" i="19"/>
  <c r="Q69" i="19"/>
  <c r="N69" i="19"/>
  <c r="J51" i="19"/>
  <c r="I51" i="19"/>
  <c r="H51" i="19"/>
  <c r="G51" i="19"/>
  <c r="F51" i="19"/>
  <c r="E51" i="19"/>
  <c r="D51" i="19"/>
  <c r="C51" i="19"/>
  <c r="J46" i="19"/>
  <c r="I46" i="19"/>
  <c r="H46" i="19"/>
  <c r="G46" i="19"/>
  <c r="F46" i="19"/>
  <c r="E46" i="19"/>
  <c r="D46" i="19"/>
  <c r="C46" i="19"/>
  <c r="J42" i="19"/>
  <c r="I42" i="19"/>
  <c r="H42" i="19"/>
  <c r="G42" i="19"/>
  <c r="F42" i="19"/>
  <c r="E42" i="19"/>
  <c r="D42" i="19"/>
  <c r="C42" i="19"/>
  <c r="D38" i="19"/>
  <c r="C38" i="19"/>
  <c r="J34" i="19"/>
  <c r="I34" i="19"/>
  <c r="H34" i="19"/>
  <c r="G34" i="19"/>
  <c r="F34" i="19"/>
  <c r="E34" i="19"/>
  <c r="C34" i="19"/>
  <c r="L30" i="19"/>
  <c r="K30" i="19"/>
  <c r="L25" i="19"/>
  <c r="K25" i="19"/>
  <c r="F25" i="19"/>
  <c r="E25" i="19"/>
  <c r="D25" i="19"/>
  <c r="C25" i="19"/>
  <c r="F20" i="19"/>
  <c r="E20" i="19"/>
  <c r="D20" i="19"/>
  <c r="C20" i="19"/>
  <c r="L16" i="19"/>
  <c r="K16" i="19"/>
  <c r="F16" i="19"/>
  <c r="E16" i="19"/>
  <c r="D16" i="19"/>
  <c r="C16" i="19"/>
  <c r="L12" i="19"/>
  <c r="K12" i="19"/>
  <c r="F12" i="19"/>
  <c r="E12" i="19"/>
  <c r="D12" i="19"/>
  <c r="C12" i="19"/>
  <c r="L8" i="19"/>
  <c r="K8" i="19"/>
  <c r="F8" i="19"/>
  <c r="E8" i="19"/>
  <c r="D8" i="19"/>
  <c r="N76" i="19" l="1"/>
  <c r="N84" i="19"/>
  <c r="N90" i="19"/>
  <c r="M69" i="19"/>
  <c r="M76" i="19"/>
  <c r="J84" i="19"/>
  <c r="M84" i="19" s="1"/>
  <c r="M90" i="19"/>
</calcChain>
</file>

<file path=xl/sharedStrings.xml><?xml version="1.0" encoding="utf-8"?>
<sst xmlns="http://schemas.openxmlformats.org/spreadsheetml/2006/main" count="2681" uniqueCount="214">
  <si>
    <t xml:space="preserve">Выполнение годового плана ремонтов </t>
  </si>
  <si>
    <t>основного энергетического и электротехнического оборудования электростанций</t>
  </si>
  <si>
    <t>АО "Чукотэнерго"</t>
  </si>
  <si>
    <t>Наименование</t>
  </si>
  <si>
    <t>тип ремонта</t>
  </si>
  <si>
    <t xml:space="preserve">месяц </t>
  </si>
  <si>
    <t>Нарастающий итог с начала года,             ед.изм</t>
  </si>
  <si>
    <t xml:space="preserve">Годовой план,
ед. изм
</t>
  </si>
  <si>
    <t xml:space="preserve">план </t>
  </si>
  <si>
    <t>факт</t>
  </si>
  <si>
    <t>план</t>
  </si>
  <si>
    <t>штук</t>
  </si>
  <si>
    <t>ед.изм.</t>
  </si>
  <si>
    <t>ед.изм</t>
  </si>
  <si>
    <t>Турбоагрегаты (гидроагрегаты), (МВт)</t>
  </si>
  <si>
    <t>Турбоагрегаты (всего)</t>
  </si>
  <si>
    <t xml:space="preserve">капитальный </t>
  </si>
  <si>
    <t>средний</t>
  </si>
  <si>
    <t>текущий</t>
  </si>
  <si>
    <t>Котлоагрегаты (т/ч)</t>
  </si>
  <si>
    <t>Котлоагрегаты (всего)</t>
  </si>
  <si>
    <t>Водогрейные котлы (Гкал/ч)</t>
  </si>
  <si>
    <t>ВК (всего)</t>
  </si>
  <si>
    <t>Генераторы (МВт)</t>
  </si>
  <si>
    <t>Генераторы (Всего)</t>
  </si>
  <si>
    <t>Дизельные агрегаты (МВт)</t>
  </si>
  <si>
    <t>Трансформаторы (МВА)</t>
  </si>
  <si>
    <t>в т.ч.  220 кВ (МВА)</t>
  </si>
  <si>
    <t xml:space="preserve">     110 кВ (МВА)</t>
  </si>
  <si>
    <t xml:space="preserve">             35 кВ (МВА)</t>
  </si>
  <si>
    <t xml:space="preserve">             6-10 кВ (МВА)</t>
  </si>
  <si>
    <t xml:space="preserve">Тепловые сети </t>
  </si>
  <si>
    <t>замена трубопровода (км)</t>
  </si>
  <si>
    <t>замена изоляции (км)</t>
  </si>
  <si>
    <t>Выполнение годового плана ремонтов</t>
  </si>
  <si>
    <t>Отчетный год*</t>
  </si>
  <si>
    <t>Отчетный месяц</t>
  </si>
  <si>
    <t>% вып.</t>
  </si>
  <si>
    <t>шт/га/км**</t>
  </si>
  <si>
    <t>Электрические сети</t>
  </si>
  <si>
    <t>в т.ч. ВЛ 220 кВ</t>
  </si>
  <si>
    <t>ВЛ 110 кВ</t>
  </si>
  <si>
    <t>ВЛ 35 кВ</t>
  </si>
  <si>
    <t>ВЛ 6-10 кВ</t>
  </si>
  <si>
    <t>ВЛ 0,4 кВ</t>
  </si>
  <si>
    <t>КЛ 0,4 кВ и выше</t>
  </si>
  <si>
    <t xml:space="preserve">Трансформаторы ПС 35 кВ и выше (МВА), в т.ч. </t>
  </si>
  <si>
    <t xml:space="preserve">капитальный, средний </t>
  </si>
  <si>
    <t xml:space="preserve"> 220 кВ (МВА)</t>
  </si>
  <si>
    <t>капитальный, средний</t>
  </si>
  <si>
    <t>110 кВ (МВА)</t>
  </si>
  <si>
    <t>35 кВ (МВА)</t>
  </si>
  <si>
    <t>6-10 кВ (МВА)</t>
  </si>
  <si>
    <t>капитальный,
средний</t>
  </si>
  <si>
    <t>Ремонт выключателей 35 кВ и выше</t>
  </si>
  <si>
    <t>Ремонт ОД, КЗ, разъединителей 35 кВ и выше</t>
  </si>
  <si>
    <t>Замена опорно-стержневых изоляторов 35 кВ и выше</t>
  </si>
  <si>
    <t>Чистка просеки (га), в т.ч.</t>
  </si>
  <si>
    <t xml:space="preserve"> ВЛ 220 кВ</t>
  </si>
  <si>
    <t xml:space="preserve">Расширение просеки (га), в т.ч. </t>
  </si>
  <si>
    <t>ВЛ 220 кВ</t>
  </si>
  <si>
    <t>Замена / ремонт грозотроса</t>
  </si>
  <si>
    <t>Ремонт ТП (ЗТП, КТП, РП)</t>
  </si>
  <si>
    <t>Ремонт трансформаторов ТП (ЗТП, КТП, РП)</t>
  </si>
  <si>
    <t>Создание миниполос, лесокультурная и противопожарная опашка, минерализация просек (га)</t>
  </si>
  <si>
    <t>* % выполнения за отчетный год на текущую дату (100 % если на текущую дату программа выполняется в полном объеме)</t>
  </si>
  <si>
    <t>** единицы измерения: для ремонта ЛЭП, замены и ремонта ГТ - км; для ремонта оборудования ПС/ТП - шт., для расчистки и расширения просек ВЛ и создания мин полос и т.п. - га.</t>
  </si>
  <si>
    <t>Причины отклонений факта нарастающего итога от плана</t>
  </si>
  <si>
    <t xml:space="preserve">Нарастающий итог с начала года </t>
  </si>
  <si>
    <t>Примечание</t>
  </si>
  <si>
    <t>Северные ЭС</t>
  </si>
  <si>
    <t>Эгвекинотская ГРЭС</t>
  </si>
  <si>
    <t xml:space="preserve">основного оборудования  объектов электрических сетей </t>
  </si>
  <si>
    <t>V неделя (30-31 мая)</t>
  </si>
  <si>
    <t>Годовой план,
ед. изм</t>
  </si>
  <si>
    <t>1. Выполнение графика по выводу в ремонт на 01.02.2024 г.</t>
  </si>
  <si>
    <t>Выполнение графика ремонта на 01.02.2024 г.</t>
  </si>
  <si>
    <t>I неделя (1-7 января)</t>
  </si>
  <si>
    <t>II неделя  (8-14 января)</t>
  </si>
  <si>
    <t>III неделя (15-21 января)</t>
  </si>
  <si>
    <t>IV неделя (22-28 января)</t>
  </si>
  <si>
    <t>V неделя (29-31 января)</t>
  </si>
  <si>
    <t>2. Выполнение графика окончания ремонта на 01.02.2024 г.</t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</si>
  <si>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металлической консоли на П-обр. деревянной опоре № 492 на ф. А</t>
    </r>
  </si>
  <si>
    <t>АВР</t>
  </si>
  <si>
    <t>Вследствие нарушения структуры материала (недопустимого загнивания) траверсы деревянной опоры под воздействием тяжения провода фазы «А» из-за отложений кристаллической изморози толщиной стенки до 10 см и плотностью 0,2 г/см3, произошел излом консоли и падение ее с проводом и изоляцией на землю. В ходе проведения аварийно-восстановительных работ на П-обр. опору № 492 установлена временная металлическая консоль фазы «А». Протяженность ремонтного участка 0,2 км.</t>
  </si>
  <si>
    <t>I неделя (1-4 февраля)</t>
  </si>
  <si>
    <t>II неделя  (5-11 февраля)</t>
  </si>
  <si>
    <t>III неделя (12-18 февраля)</t>
  </si>
  <si>
    <t>IV неделя (19-25 февраля)</t>
  </si>
  <si>
    <t>V неделя (26-29 февраля)</t>
  </si>
  <si>
    <t>1. Выполнение графика по выводу в ремонт на 01.04.2024 г.</t>
  </si>
  <si>
    <t>2. Выполнение графика окончания ремонта на 01.04.2024 г.</t>
  </si>
  <si>
    <t>Выполнение графика ремонта на 01.04.2024 г.</t>
  </si>
  <si>
    <t>I неделя (1-3 марта)</t>
  </si>
  <si>
    <t>II неделя  (4-10 марта)</t>
  </si>
  <si>
    <t>III неделя (11-24 марта)</t>
  </si>
  <si>
    <t>IV неделя (25-31 марта)</t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</si>
  <si>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консоли Ф. А на траверсе П-обр опор № 312, 768, 804, АП- обр. оп. № 728.
Установка  временных металлических опор №300, 301, 302, 306, 305. Установка  временных  промежуточных металлических опор № 300/1, 301/1, 305/1, 305/2, 305/3, 305/4, 305/5, 306/1 для поддержания габарита ВЛ и уменьшения тяжения провода</t>
    </r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</si>
  <si>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металлической консоли на П-обр. деревянной опоре № 688 на ф. С</t>
    </r>
  </si>
  <si>
    <t>Обнаружено повреждение консоли траверсы П-обр опоры № 804, провод ф «А» с гирляндой изоляторов вследствие излома консоли приблизилась к стойке опоры.</t>
  </si>
  <si>
    <t>Обнаружено повреждение на П-обр. опоре № 756, вследствие излома консоли траверсы провод ф «А» с изоляцией упал на землю.</t>
  </si>
  <si>
    <t>1. Выполнение графика по выводу в ремонт на 01.05.2024 г.</t>
  </si>
  <si>
    <t>2. Выполнение графика окончания ремонта на 01.05.2024 г.</t>
  </si>
  <si>
    <t>Выполнение графика ремонта на 01.05.2024 г.</t>
  </si>
  <si>
    <t xml:space="preserve">21.01–22.01.2023 АВР ВЛ 110 кВ "Встречный-Черский". Вследствие нарушения структуры материала (недопустимого загнивания) траверсы деревянной опоры под воздействием тяжения провода фазы «А» из-за отложений кристаллической изморози толщиной стенки до 10 см и плотностью 0,2 г/см3, произошел излом консоли и падение ее с проводом и изоляцией на землю. </t>
  </si>
  <si>
    <t>29.01.2024г. в 10:40 выехала бригада ВЛ. в 11:20 обнаружено повреждение консоли траверсы П-обр опоры № 804, провод ф «А» с гирляндой изоляторов вследствие излома консоли приблизилась к стойке опоры.</t>
  </si>
  <si>
    <t>В следствии образования ГИО и увеличения тяжения провода на П-образной оп.688 произошел излом консоли ф. C и падение ее с проводом и изоляцией на землю</t>
  </si>
  <si>
    <r>
      <t xml:space="preserve">ВЛ 110 кВ Встречный-Черский.
</t>
    </r>
    <r>
      <rPr>
        <sz val="10"/>
        <rFont val="Times New Roman"/>
        <family val="1"/>
        <charset val="204"/>
      </rPr>
      <t xml:space="preserve"> Установка временной металлической консоли на П-обр. деревянной опоре № 688 на ф. С
</t>
    </r>
  </si>
  <si>
    <t xml:space="preserve">ВЛ 110 кВ Встречный-Черский.
Замена временных металлических опор на постоянные деревянные П-обр. опоры в количестве 12 шт. (№№ 298, 300, 301, 302, 303, 304, 306, 307, 308, 309, 310, 312) и АП-образную опору в количестве 1 шт. (№ 305) </t>
  </si>
  <si>
    <t xml:space="preserve">ВЛ 35 кВ ЧТЭЦ-Лагуна.
Замена шлейф провода ф. «В» на А-обр.опоре № 8. </t>
  </si>
  <si>
    <t>ВЛ 110 кВ Гамма-Комсомольский.
Установка временнойя металлической консоли на  консоль ф. «С» П-обр. опоры № 758</t>
  </si>
  <si>
    <t>Под воздействием ветровых нагрузок до 11 м/с и из-за утраты древесиной консоли траверсы ф. «С» П-обр. опоры № 758 ВЛ 110 кВ Гамма–Комсомольский механической прочности, произошло расщепление консоли и падение выпадение заварного болта провода ф. «С» с изоляцией на землю.</t>
  </si>
  <si>
    <t>Внеплановая (замена аварийных (вр. мет. конструкций) и дефектных опор)</t>
  </si>
  <si>
    <t xml:space="preserve"> При осмотре ВЛ 35 кВ ЧТЭЦ-Лагуна бригадой участка ВЛ ЧРЭС обнаружен обрыв шлейфа ф. «В» на анкерной А-обр. опоре № 8. </t>
  </si>
  <si>
    <t>2. Выполнение графика окончания ремонта на 01.06.2024 г.</t>
  </si>
  <si>
    <t>1. Выполнение графика по выводу в ремонт на 01.06.2024 г.</t>
  </si>
  <si>
    <r>
      <rPr>
        <b/>
        <sz val="10"/>
        <color theme="1"/>
        <rFont val="Times New Roman"/>
        <family val="1"/>
        <charset val="204"/>
      </rPr>
      <t>ВЛ 110 кВ Встречный-Черский</t>
    </r>
    <r>
      <rPr>
        <sz val="10"/>
        <color theme="1"/>
        <rFont val="Times New Roman"/>
        <family val="1"/>
        <charset val="204"/>
      </rPr>
      <t xml:space="preserve">
Установка временной консоли Ф. А на траверсе П-обр опор № 804, 768, 728, 312.
Установка  временных металлических опор №300, 301, 302, 306, 305. Установка  временных  промежуточных металлических опор № 300/1, 301/1, 305/1, 305/2, 305/3, 305/4, 305/5, 306/1 для поддержания габарита ВЛ и уменьшения тяжения провода</t>
    </r>
  </si>
  <si>
    <t>30.01.2024 г.на траверсе П-обр опоры № 804 установлена временная консоль ф. А.
30.01.2024г. на траверсе П-обр. опоры № 768 установлена временная консоль ф. А.
30.01.2024г в пролете опор № 140-141, 146-147, 786-787, 795-796 на проводах всех трех фаз произведена механическая очистка кристаллической изщморози. 
31.01.2024 г. в 22:24 бригадой ЗМуЭС обнаружены поврежденные П-обр. опоры № 300, 301, 302, 306, 312, АП-обр. опора № 305. Вследствие нарушения структуры материала (недопустимого загнивания) деревянных опор под воздействием тяжения проводов из-за отложений кристаллической изморози толщиной стенки до 65 мм и плотностью 0,2 г/см3, произошли: расщепление и излом стоек опор № 300, 301, наклон в створе ВЛ; излом свай АП-обр. опоры № 305 и П-обр. опоры № 306 в месте выходи их из земли и разрушение всех деталей опор при падении о землю; расщепление консоли П-обр. опоры № 312 и падение ее с проводом ф. «А» и изоляцией на землю.
В результате аварийно-восстановительных работ бригадой службы ВЛ были установлены 13 временных металлических опор № 300, 300/1, 301, 301/1, 302, 305, 305/1, 305/2, 305/3, 305/4, 305/5,  306, 306/1 для поддержания габарита ВЛ и уменьшения тяжения провода и временная металлическая консоль ф. «А» на П-обр. опоре № 312.
07.02.2024 в пролётах опор № 360-363, 473-475, 544-546, 556-557, 571-572, 575-583, 591-592, 599-601, 622-623, 629-633, 642-644, 687-688, 697-708 произведена механическая очистка кристаллической изщморози. 08.02.2024 на траверсе П-обр. опоры № 728 установлена временная консоль ф. А.</t>
  </si>
  <si>
    <r>
      <rPr>
        <b/>
        <sz val="10"/>
        <rFont val="Times New Roman"/>
        <family val="1"/>
        <charset val="204"/>
      </rPr>
      <t>ВЛ 110 кВ Встречный-Черский</t>
    </r>
    <r>
      <rPr>
        <sz val="10"/>
        <rFont val="Times New Roman"/>
        <family val="1"/>
        <charset val="204"/>
      </rPr>
      <t xml:space="preserve">
Установка временной металлической консоли на П-обр. деревянной опоре № 688 на ф. С</t>
    </r>
  </si>
  <si>
    <t>В следствии образования ГИО и увеличения тяжения провода на П-образной оп.688 произошел излом консоли ф. C и падение ее с проводом и изоляцией на землю. В результате АВР установлена металлическая консоль ф. С.</t>
  </si>
  <si>
    <r>
      <t xml:space="preserve">ВЛ 110 кВ Встречный-Черский
</t>
    </r>
    <r>
      <rPr>
        <sz val="10"/>
        <rFont val="Times New Roman"/>
        <family val="1"/>
        <charset val="204"/>
      </rPr>
      <t>Замена временных металлических опор на постоянные деревянные П-обр. опор №№ 298, 300, 301, 302, 303, 304, 306, 307, 308, 309, 310, 312 и АП-образную опору № 305</t>
    </r>
  </si>
  <si>
    <t>ВН</t>
  </si>
  <si>
    <t>Ликвидация последствий аварийной ситуации</t>
  </si>
  <si>
    <r>
      <rPr>
        <b/>
        <sz val="10"/>
        <rFont val="Times New Roman"/>
        <family val="1"/>
        <charset val="204"/>
      </rPr>
      <t>ВЛ 110 кВ Встречный-Черский</t>
    </r>
    <r>
      <rPr>
        <sz val="10"/>
        <rFont val="Times New Roman"/>
        <family val="1"/>
        <charset val="204"/>
      </rPr>
      <t xml:space="preserve">
Замена опор: АП-обр. оп. № 347, П-обр. оп. № 348</t>
    </r>
  </si>
  <si>
    <t>Замена дефектных опор</t>
  </si>
  <si>
    <r>
      <rPr>
        <b/>
        <sz val="10"/>
        <rFont val="Times New Roman"/>
        <family val="1"/>
        <charset val="204"/>
      </rPr>
      <t>ВЛ 35 кВ ЧТЭЦ-Лагуна</t>
    </r>
    <r>
      <rPr>
        <sz val="10"/>
        <rFont val="Times New Roman"/>
        <family val="1"/>
        <charset val="204"/>
      </rPr>
      <t xml:space="preserve">
Замена шлейф провода ф. «В» на А-обр.опоре № 8. </t>
    </r>
  </si>
  <si>
    <t xml:space="preserve">При осмотре ВЛ 35 кВ ЧТЭЦ-Лагуна бригадой участка ВЛ ЧРЭС обнаружен обрыв шлейфа ф. «В» на анкерной А-обр. опоре № 8. </t>
  </si>
  <si>
    <r>
      <rPr>
        <b/>
        <sz val="10"/>
        <rFont val="Times New Roman"/>
        <family val="1"/>
        <charset val="204"/>
      </rPr>
      <t>ВЛ 110 кВ Гамма-Комсомольский</t>
    </r>
    <r>
      <rPr>
        <sz val="10"/>
        <rFont val="Times New Roman"/>
        <family val="1"/>
        <charset val="204"/>
      </rPr>
      <t xml:space="preserve">
Установка временнойя металлической консоли на  консоль ф. «С» П-обр. опоры № 758</t>
    </r>
  </si>
  <si>
    <r>
      <rPr>
        <b/>
        <sz val="10"/>
        <rFont val="Times New Roman"/>
        <family val="1"/>
        <charset val="204"/>
      </rPr>
      <t xml:space="preserve">ВЛ 35 кВ Атомка-Кепервеем </t>
    </r>
    <r>
      <rPr>
        <sz val="10"/>
        <rFont val="Times New Roman"/>
        <family val="1"/>
        <charset val="204"/>
      </rPr>
      <t xml:space="preserve">
Замена П-оп. № 31, 65, 66, 67                                  </t>
    </r>
  </si>
  <si>
    <r>
      <rPr>
        <b/>
        <sz val="10"/>
        <rFont val="Times New Roman"/>
        <family val="1"/>
        <charset val="204"/>
      </rPr>
      <t xml:space="preserve">ВЛ 35 кВ ЧТЭЦ-Лагуна
</t>
    </r>
    <r>
      <rPr>
        <sz val="10"/>
        <rFont val="Times New Roman"/>
        <family val="1"/>
        <charset val="204"/>
      </rPr>
      <t>Замена П-оп. № 19, 32, 35</t>
    </r>
  </si>
  <si>
    <r>
      <rPr>
        <b/>
        <sz val="10"/>
        <rFont val="Times New Roman"/>
        <family val="1"/>
        <charset val="204"/>
      </rPr>
      <t>ВЛ 110 кВ Гамма-Комсомольский</t>
    </r>
    <r>
      <rPr>
        <sz val="10"/>
        <rFont val="Times New Roman"/>
        <family val="1"/>
        <charset val="204"/>
      </rPr>
      <t xml:space="preserve">
Установка временнойя металлической опоры № 517</t>
    </r>
  </si>
  <si>
    <t>Из-за утери механической прочности в процессе длительной эксплуатации
(60 лет) произошло разрушение деревянных свай у основания, что привело к падению П-обр. опоры № 517</t>
  </si>
  <si>
    <r>
      <rPr>
        <b/>
        <sz val="10"/>
        <rFont val="Times New Roman"/>
        <family val="1"/>
        <charset val="204"/>
      </rPr>
      <t>ВЛ 110 кВ Бета-Алискерово</t>
    </r>
    <r>
      <rPr>
        <sz val="10"/>
        <rFont val="Times New Roman"/>
        <family val="1"/>
        <charset val="204"/>
      </rPr>
      <t xml:space="preserve">
Расчистка просеки в пролете опор №177-178. </t>
    </r>
  </si>
  <si>
    <t>Идет расследование.в пролете опор №№177-178 перекрытие фазы «А» на древесно-кустарниковую растительность.</t>
  </si>
  <si>
    <r>
      <rPr>
        <b/>
        <sz val="10"/>
        <rFont val="Times New Roman"/>
        <family val="1"/>
        <charset val="204"/>
      </rPr>
      <t>ВЛ 110 кВ БиАЭС – Бета (ВЛ 110 кВ Билибинская АЭС – Бета).</t>
    </r>
    <r>
      <rPr>
        <sz val="10"/>
        <rFont val="Times New Roman"/>
        <family val="1"/>
        <charset val="204"/>
      </rPr>
      <t xml:space="preserve">
Восстановление АП-обр. опоры №22. </t>
    </r>
  </si>
  <si>
    <t xml:space="preserve">Идет расследование </t>
  </si>
  <si>
    <r>
      <rPr>
        <b/>
        <sz val="10"/>
        <rFont val="Times New Roman"/>
        <family val="1"/>
        <charset val="204"/>
      </rPr>
      <t>ВЛ 35 кВ ЭГРЭС-Эгвекинот</t>
    </r>
    <r>
      <rPr>
        <sz val="10"/>
        <rFont val="Times New Roman"/>
        <family val="1"/>
        <charset val="204"/>
      </rPr>
      <t xml:space="preserve">
Замена П-обр. опоры №50</t>
    </r>
  </si>
  <si>
    <t>Работы по техническому состоянию</t>
  </si>
  <si>
    <t>ВСЕГО:</t>
  </si>
  <si>
    <t xml:space="preserve">июнь </t>
  </si>
  <si>
    <t>I неделя (1-5 мая)</t>
  </si>
  <si>
    <t>II неделя  (6-12 мая)</t>
  </si>
  <si>
    <t>III неделя (13-19 мая)</t>
  </si>
  <si>
    <t>IV неделя (20-26 мая)</t>
  </si>
  <si>
    <t>V неделя (26-31 мая)</t>
  </si>
  <si>
    <t>Выполнение графика ремонта на 01.07.2024 г.</t>
  </si>
  <si>
    <r>
      <t xml:space="preserve">ВЛ 110 кВ БиАЭС-Бета
</t>
    </r>
    <r>
      <rPr>
        <sz val="10"/>
        <rFont val="Times New Roman"/>
        <family val="1"/>
        <charset val="204"/>
      </rPr>
      <t xml:space="preserve">Восстановление траверсы  АП-обр. опоры №22. </t>
    </r>
  </si>
  <si>
    <t>Внеплановый ремонт. Расчистка просеки в пролете опор №№177-178 при осмотре ВЛ.</t>
  </si>
  <si>
    <t xml:space="preserve">Возгорание опоры № 22 вследствие короткого замыкания </t>
  </si>
  <si>
    <t>1. Выполнение графика по выводу в ремонт на 01.07.2024 г.</t>
  </si>
  <si>
    <t>2. Выполнение графика окончания ремонта на 01.07.2024 г.</t>
  </si>
  <si>
    <t>I неделя (1-2 июня )</t>
  </si>
  <si>
    <t>II неделя  (3-9 июня)</t>
  </si>
  <si>
    <t>III неделя (10-16 июня)</t>
  </si>
  <si>
    <t>IV неделя (17-23 июня)</t>
  </si>
  <si>
    <t>V неделя (24-30 июня )</t>
  </si>
  <si>
    <t>1. Выполнение графика по выводу в ремонт на 01.08.2024 г.</t>
  </si>
  <si>
    <t>2. Выполнение графика окончания ремонта на 01.08.2024 г.</t>
  </si>
  <si>
    <t>Выполнение графика ремонта на 01.08.2024 г.</t>
  </si>
  <si>
    <t>I неделя (1-7 июля )</t>
  </si>
  <si>
    <t>II неделя  (8-14 июля)</t>
  </si>
  <si>
    <t>III неделя (15-21 июля)</t>
  </si>
  <si>
    <t>IV неделя (22-28 июля)</t>
  </si>
  <si>
    <t>V неделя (29-31 июля )</t>
  </si>
  <si>
    <t xml:space="preserve">ВН </t>
  </si>
  <si>
    <t xml:space="preserve">АВР </t>
  </si>
  <si>
    <r>
      <rPr>
        <b/>
        <sz val="10"/>
        <rFont val="Times New Roman"/>
        <family val="1"/>
        <charset val="204"/>
      </rPr>
      <t>ВЛ 35 кВ ЭГРЭС-Эгвекинот</t>
    </r>
    <r>
      <rPr>
        <sz val="10"/>
        <rFont val="Times New Roman"/>
        <family val="1"/>
        <charset val="204"/>
      </rPr>
      <t xml:space="preserve">
Замена П-обр. опоры №49</t>
    </r>
  </si>
  <si>
    <t xml:space="preserve">1 Га </t>
  </si>
  <si>
    <r>
      <t xml:space="preserve">ВЛ 35 кВ Спорный-Атомка
</t>
    </r>
    <r>
      <rPr>
        <sz val="10"/>
        <rFont val="Times New Roman"/>
        <family val="1"/>
        <charset val="204"/>
      </rPr>
      <t>Установлена деревянная опора№5</t>
    </r>
  </si>
  <si>
    <r>
      <t xml:space="preserve">Билибино-Встречный с отпайкой на ПС Тепличный комбинат
</t>
    </r>
    <r>
      <rPr>
        <sz val="10"/>
        <rFont val="Times New Roman"/>
        <family val="1"/>
        <charset val="204"/>
      </rPr>
      <t>Установка дополнительной П-обр. опоры № 29/1( по новой нумерации - 22/1)</t>
    </r>
  </si>
  <si>
    <r>
      <t xml:space="preserve">ВЛ 35 кВ ЧТЭЦ-Лагуна
</t>
    </r>
    <r>
      <rPr>
        <sz val="10"/>
        <rFont val="Times New Roman"/>
        <family val="1"/>
        <charset val="204"/>
      </rPr>
      <t>Замена П-обр. опоры № 30</t>
    </r>
  </si>
  <si>
    <r>
      <t xml:space="preserve">ВЛ 110 кВ Билибино-Прима с отпайкой на Тепличный комбинат 
</t>
    </r>
    <r>
      <rPr>
        <sz val="10"/>
        <rFont val="Times New Roman"/>
        <family val="1"/>
        <charset val="204"/>
      </rPr>
      <t>Восстановление АП обр. оп. №19. ( по паспорту  №13). Установлена временная консоль траверсы  включена в Ремонтную программы на 2025 год  - замена АП-оп.№ 19 (по паспорту 13)</t>
    </r>
  </si>
  <si>
    <t>Разрушена консоль траверсы из-за возгорания</t>
  </si>
  <si>
    <r>
      <t xml:space="preserve">ВЛ 110 кВ Береговая -Южный
</t>
    </r>
    <r>
      <rPr>
        <sz val="10"/>
        <rFont val="Times New Roman"/>
        <family val="1"/>
        <charset val="204"/>
      </rPr>
      <t xml:space="preserve">Восстановление опоры №331 - временная накладка на траверсу </t>
    </r>
  </si>
  <si>
    <t xml:space="preserve"> Облом траверсы, падение на землю провода</t>
  </si>
  <si>
    <t>1. Выполнение графика по выводу в ремонт на 01.09.2024 г.</t>
  </si>
  <si>
    <t>2. Выполнение графика окончания ремонта на 01.09.2024 г.</t>
  </si>
  <si>
    <t>Выполнение графика ремонта на 01.09.2024 г.</t>
  </si>
  <si>
    <t>I неделя (1-4 августа)</t>
  </si>
  <si>
    <t>II неделя  (5-11 августа)</t>
  </si>
  <si>
    <t>III неделя (12-18 августа)</t>
  </si>
  <si>
    <t>IV неделя (19-25 августа)</t>
  </si>
  <si>
    <t>V неделя (26-31 августа)</t>
  </si>
  <si>
    <r>
      <rPr>
        <b/>
        <sz val="10"/>
        <rFont val="Times New Roman"/>
        <family val="1"/>
        <charset val="204"/>
      </rPr>
      <t>ВЛ 110 кВ ЭГРЭС-Иультин</t>
    </r>
    <r>
      <rPr>
        <sz val="10"/>
        <rFont val="Times New Roman"/>
        <family val="1"/>
        <charset val="204"/>
      </rPr>
      <t xml:space="preserve">
Замена П-обр. опор № 209</t>
    </r>
  </si>
  <si>
    <t>1. Выполнение графика по выводу в ремонт на 01.10.2024 г.</t>
  </si>
  <si>
    <t>2. Выполнение графика окончания ремонта на 01.10.2024 г.</t>
  </si>
  <si>
    <t xml:space="preserve">          35 кВ (МВА)</t>
  </si>
  <si>
    <t xml:space="preserve">          6-10 кВ (МВА)</t>
  </si>
  <si>
    <t>Нарастающий итог с начала года, ед.изм</t>
  </si>
  <si>
    <t>Выполнение графика ремонта на 01.10.2024 г.</t>
  </si>
  <si>
    <t>I неделя (1-8 сентября)</t>
  </si>
  <si>
    <t>II неделя  (9-15 сентября)</t>
  </si>
  <si>
    <t>III неделя (16-22 сентября)</t>
  </si>
  <si>
    <t>IV неделя (23-29 сентября)</t>
  </si>
  <si>
    <t>V неделя (30 сентября)</t>
  </si>
  <si>
    <r>
      <rPr>
        <b/>
        <sz val="10"/>
        <rFont val="Times New Roman"/>
        <family val="1"/>
        <charset val="204"/>
      </rPr>
      <t>ВЛ 110 кВ ЭГРЭС-Иультин</t>
    </r>
    <r>
      <rPr>
        <sz val="10"/>
        <rFont val="Times New Roman"/>
        <family val="1"/>
        <charset val="204"/>
      </rPr>
      <t xml:space="preserve">
Замена П-обр. опор № 219</t>
    </r>
  </si>
  <si>
    <r>
      <t xml:space="preserve">КЛ-6 кВ
</t>
    </r>
    <r>
      <rPr>
        <sz val="10"/>
        <rFont val="Times New Roman"/>
        <family val="1"/>
        <charset val="204"/>
      </rPr>
      <t>Замена кабельной линии № 76</t>
    </r>
  </si>
  <si>
    <t>Устранение последствий аварии</t>
  </si>
  <si>
    <r>
      <t xml:space="preserve">35 кВ Спорный-Атомка
</t>
    </r>
    <r>
      <rPr>
        <sz val="10"/>
        <rFont val="Times New Roman"/>
        <family val="1"/>
        <charset val="204"/>
      </rPr>
      <t>Замена П-оп. № 11 (падение опоры (смыло паводком))</t>
    </r>
  </si>
  <si>
    <r>
      <t xml:space="preserve">110 кВ Бета-Алискерово
</t>
    </r>
    <r>
      <rPr>
        <sz val="10"/>
        <rFont val="Times New Roman"/>
        <family val="1"/>
        <charset val="204"/>
      </rPr>
      <t>В пролете опор АП№147 - П№146 обнаружен обрыв проводов фаз «В» и «С».</t>
    </r>
  </si>
  <si>
    <r>
      <t xml:space="preserve">110 кВ БиАЭС-Бета
</t>
    </r>
    <r>
      <rPr>
        <sz val="10"/>
        <rFont val="Times New Roman"/>
        <family val="1"/>
        <charset val="204"/>
      </rPr>
      <t>Установлена новая дополнительная деревянная П-оп. № 54/1</t>
    </r>
  </si>
  <si>
    <t>Облом траверсы, падение на землю провода</t>
  </si>
  <si>
    <t>Поддержание габарита</t>
  </si>
  <si>
    <t>1. Выполнение графика по выводу в ремонт на 01.11.2024 г.</t>
  </si>
  <si>
    <t>2. Выполнение графика окончания ремонта на 01.11.2024 г.</t>
  </si>
  <si>
    <t>Выполнение графика ремонта на 01.11.2024 г.</t>
  </si>
  <si>
    <r>
      <t xml:space="preserve">ВЛ 110 кВ Береговая -Южная
</t>
    </r>
    <r>
      <rPr>
        <sz val="10"/>
        <rFont val="Times New Roman"/>
        <family val="1"/>
        <charset val="204"/>
      </rPr>
      <t xml:space="preserve">Установка  времеменноой металлической П-обр.  опоры №319.  Установка временная тросовая накладка на траверсу П-обр. опоры №401. </t>
    </r>
  </si>
  <si>
    <t>I неделя (1-6 октября)</t>
  </si>
  <si>
    <t>II неделя  (7-13 октября)</t>
  </si>
  <si>
    <t>III неделя (14-20 октября)</t>
  </si>
  <si>
    <t>IV неделя (21-27 октября)</t>
  </si>
  <si>
    <t>V неделя (28-31 октября)</t>
  </si>
  <si>
    <r>
      <t xml:space="preserve">ВЛ 35 кВ Вега-Апапельгино
</t>
    </r>
    <r>
      <rPr>
        <sz val="10"/>
        <rFont val="Times New Roman"/>
        <family val="1"/>
        <charset val="204"/>
      </rPr>
      <t>Установка  времеменноой металлической П-обр.  опоры №77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</si>
</sst>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Arial Cyr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Arial"/>
      <family val="2"/>
      <charset val="204"/>
    </font>
    <font>
      <sz val="8"/>
      <name val="Arial Cyr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82">
    <xf numFmtId="0" fontId="0" fillId="0" borderId="0" xfId="0"/>
    <xf numFmtId="3" fontId="5" fillId="4" borderId="18" xfId="2" applyNumberFormat="1" applyFont="1" applyFill="1" applyBorder="1" applyAlignment="1">
      <alignment horizontal="center" vertical="center"/>
    </xf>
    <xf numFmtId="4" fontId="5" fillId="4" borderId="18" xfId="2" applyNumberFormat="1" applyFont="1" applyFill="1" applyBorder="1" applyAlignment="1">
      <alignment horizontal="center" vertical="center"/>
    </xf>
    <xf numFmtId="2" fontId="5" fillId="4" borderId="18" xfId="2" applyNumberFormat="1" applyFont="1" applyFill="1" applyBorder="1" applyAlignment="1">
      <alignment horizontal="center" vertical="center"/>
    </xf>
    <xf numFmtId="0" fontId="5" fillId="4" borderId="18" xfId="2" applyFont="1" applyFill="1" applyBorder="1" applyAlignment="1">
      <alignment horizontal="center" vertical="center"/>
    </xf>
    <xf numFmtId="0" fontId="5" fillId="4" borderId="19" xfId="2" applyFont="1" applyFill="1" applyBorder="1" applyAlignment="1">
      <alignment horizontal="center" vertical="center"/>
    </xf>
    <xf numFmtId="2" fontId="5" fillId="4" borderId="22" xfId="2" applyNumberFormat="1" applyFont="1" applyFill="1" applyBorder="1" applyAlignment="1" applyProtection="1">
      <alignment horizontal="center" vertical="center"/>
    </xf>
    <xf numFmtId="3" fontId="5" fillId="4" borderId="20" xfId="2" applyNumberFormat="1" applyFont="1" applyFill="1" applyBorder="1" applyAlignment="1" applyProtection="1">
      <alignment horizontal="center" vertical="center"/>
    </xf>
    <xf numFmtId="4" fontId="5" fillId="4" borderId="22" xfId="2" applyNumberFormat="1" applyFont="1" applyFill="1" applyBorder="1" applyAlignment="1" applyProtection="1">
      <alignment horizontal="center" vertical="center"/>
    </xf>
    <xf numFmtId="3" fontId="5" fillId="4" borderId="23" xfId="2" applyNumberFormat="1" applyFont="1" applyFill="1" applyBorder="1" applyAlignment="1" applyProtection="1">
      <alignment horizontal="center" vertical="center"/>
    </xf>
    <xf numFmtId="2" fontId="5" fillId="4" borderId="21" xfId="2" applyNumberFormat="1" applyFont="1" applyFill="1" applyBorder="1" applyAlignment="1" applyProtection="1">
      <alignment horizontal="center" vertical="center"/>
    </xf>
    <xf numFmtId="3" fontId="5" fillId="0" borderId="12" xfId="2" applyNumberFormat="1" applyFont="1" applyFill="1" applyBorder="1" applyAlignment="1" applyProtection="1">
      <alignment horizontal="center" vertical="center"/>
      <protection locked="0"/>
    </xf>
    <xf numFmtId="4" fontId="5" fillId="0" borderId="24" xfId="2" applyNumberFormat="1" applyFont="1" applyFill="1" applyBorder="1" applyAlignment="1" applyProtection="1">
      <alignment horizontal="center" vertical="center"/>
      <protection locked="0"/>
    </xf>
    <xf numFmtId="3" fontId="5" fillId="0" borderId="15" xfId="2" applyNumberFormat="1" applyFont="1" applyFill="1" applyBorder="1" applyAlignment="1" applyProtection="1">
      <alignment horizontal="center" vertical="center"/>
      <protection locked="0"/>
    </xf>
    <xf numFmtId="2" fontId="5" fillId="0" borderId="14" xfId="2" applyNumberFormat="1" applyFont="1" applyFill="1" applyBorder="1" applyAlignment="1" applyProtection="1">
      <alignment horizontal="center" vertical="center"/>
      <protection locked="0"/>
    </xf>
    <xf numFmtId="3" fontId="5" fillId="0" borderId="12" xfId="2" applyNumberFormat="1" applyFont="1" applyFill="1" applyBorder="1" applyAlignment="1" applyProtection="1">
      <alignment horizontal="center" vertical="center"/>
    </xf>
    <xf numFmtId="4" fontId="5" fillId="0" borderId="24" xfId="2" applyNumberFormat="1" applyFont="1" applyFill="1" applyBorder="1" applyAlignment="1" applyProtection="1">
      <alignment horizontal="center" vertical="center"/>
    </xf>
    <xf numFmtId="2" fontId="5" fillId="0" borderId="24" xfId="2" applyNumberFormat="1" applyFont="1" applyFill="1" applyBorder="1" applyAlignment="1" applyProtection="1">
      <alignment horizontal="center" vertical="center"/>
    </xf>
    <xf numFmtId="3" fontId="5" fillId="0" borderId="25" xfId="2" applyNumberFormat="1" applyFont="1" applyFill="1" applyBorder="1" applyAlignment="1" applyProtection="1">
      <alignment horizontal="center" vertical="center"/>
      <protection locked="0"/>
    </xf>
    <xf numFmtId="4" fontId="5" fillId="0" borderId="27" xfId="2" applyNumberFormat="1" applyFont="1" applyFill="1" applyBorder="1" applyAlignment="1" applyProtection="1">
      <alignment horizontal="center" vertical="center"/>
      <protection locked="0"/>
    </xf>
    <xf numFmtId="3" fontId="5" fillId="0" borderId="28" xfId="2" applyNumberFormat="1" applyFont="1" applyFill="1" applyBorder="1" applyAlignment="1" applyProtection="1">
      <alignment horizontal="center" vertical="center"/>
      <protection locked="0"/>
    </xf>
    <xf numFmtId="2" fontId="5" fillId="0" borderId="26" xfId="2" applyNumberFormat="1" applyFont="1" applyFill="1" applyBorder="1" applyAlignment="1" applyProtection="1">
      <alignment horizontal="center" vertical="center"/>
      <protection locked="0"/>
    </xf>
    <xf numFmtId="4" fontId="5" fillId="0" borderId="31" xfId="2" applyNumberFormat="1" applyFont="1" applyFill="1" applyBorder="1" applyAlignment="1" applyProtection="1">
      <alignment horizontal="center" vertical="center"/>
      <protection locked="0"/>
    </xf>
    <xf numFmtId="0" fontId="5" fillId="0" borderId="12" xfId="2" applyNumberFormat="1" applyFont="1" applyFill="1" applyBorder="1" applyAlignment="1" applyProtection="1">
      <alignment horizontal="center" vertical="center"/>
    </xf>
    <xf numFmtId="3" fontId="5" fillId="0" borderId="20" xfId="2" applyNumberFormat="1" applyFont="1" applyFill="1" applyBorder="1" applyAlignment="1" applyProtection="1">
      <alignment horizontal="center" vertical="center"/>
    </xf>
    <xf numFmtId="4" fontId="5" fillId="0" borderId="22" xfId="2" applyNumberFormat="1" applyFont="1" applyFill="1" applyBorder="1" applyAlignment="1" applyProtection="1">
      <alignment horizontal="center" vertical="center"/>
    </xf>
    <xf numFmtId="0" fontId="5" fillId="0" borderId="25" xfId="2" applyNumberFormat="1" applyFont="1" applyFill="1" applyBorder="1" applyAlignment="1" applyProtection="1">
      <alignment horizontal="center" vertical="center"/>
    </xf>
    <xf numFmtId="2" fontId="5" fillId="0" borderId="27" xfId="2" applyNumberFormat="1" applyFont="1" applyFill="1" applyBorder="1" applyAlignment="1" applyProtection="1">
      <alignment horizontal="center" vertical="center"/>
    </xf>
    <xf numFmtId="3" fontId="5" fillId="0" borderId="30" xfId="2" applyNumberFormat="1" applyFont="1" applyFill="1" applyBorder="1" applyAlignment="1" applyProtection="1">
      <alignment horizontal="center" vertical="center"/>
      <protection locked="0"/>
    </xf>
    <xf numFmtId="4" fontId="5" fillId="0" borderId="39" xfId="2" applyNumberFormat="1" applyFont="1" applyFill="1" applyBorder="1" applyAlignment="1" applyProtection="1">
      <alignment horizontal="center" vertical="center"/>
      <protection locked="0"/>
    </xf>
    <xf numFmtId="3" fontId="5" fillId="0" borderId="29" xfId="2" applyNumberFormat="1" applyFont="1" applyFill="1" applyBorder="1" applyAlignment="1" applyProtection="1">
      <alignment horizontal="center" vertical="center"/>
    </xf>
    <xf numFmtId="4" fontId="5" fillId="0" borderId="40" xfId="2" applyNumberFormat="1" applyFont="1" applyFill="1" applyBorder="1" applyAlignment="1" applyProtection="1">
      <alignment horizontal="center" vertical="center"/>
    </xf>
    <xf numFmtId="4" fontId="5" fillId="0" borderId="41" xfId="2" applyNumberFormat="1" applyFont="1" applyFill="1" applyBorder="1" applyAlignment="1" applyProtection="1">
      <alignment horizontal="center" vertical="center"/>
    </xf>
    <xf numFmtId="4" fontId="5" fillId="0" borderId="14" xfId="2" applyNumberFormat="1" applyFont="1" applyFill="1" applyBorder="1" applyAlignment="1" applyProtection="1">
      <alignment horizontal="center" vertical="center"/>
    </xf>
    <xf numFmtId="3" fontId="5" fillId="0" borderId="20" xfId="2" applyNumberFormat="1" applyFont="1" applyFill="1" applyBorder="1" applyAlignment="1" applyProtection="1">
      <alignment horizontal="center" vertical="center"/>
      <protection locked="0"/>
    </xf>
    <xf numFmtId="4" fontId="5" fillId="0" borderId="22" xfId="2" applyNumberFormat="1" applyFont="1" applyFill="1" applyBorder="1" applyAlignment="1" applyProtection="1">
      <alignment horizontal="center" vertical="center"/>
      <protection locked="0"/>
    </xf>
    <xf numFmtId="2" fontId="5" fillId="0" borderId="22" xfId="2" applyNumberFormat="1" applyFont="1" applyFill="1" applyBorder="1" applyAlignment="1" applyProtection="1">
      <alignment horizontal="center" vertical="center"/>
      <protection locked="0"/>
    </xf>
    <xf numFmtId="2" fontId="5" fillId="0" borderId="24" xfId="2" applyNumberFormat="1" applyFont="1" applyFill="1" applyBorder="1" applyAlignment="1" applyProtection="1">
      <alignment horizontal="center" vertical="center"/>
      <protection locked="0"/>
    </xf>
    <xf numFmtId="2" fontId="5" fillId="0" borderId="27" xfId="2" applyNumberFormat="1" applyFont="1" applyFill="1" applyBorder="1" applyAlignment="1" applyProtection="1">
      <alignment horizontal="center" vertical="center"/>
      <protection locked="0"/>
    </xf>
    <xf numFmtId="3" fontId="5" fillId="0" borderId="25" xfId="2" applyNumberFormat="1" applyFont="1" applyFill="1" applyBorder="1" applyAlignment="1" applyProtection="1">
      <alignment horizontal="center" vertical="center"/>
    </xf>
    <xf numFmtId="4" fontId="5" fillId="0" borderId="26" xfId="2" applyNumberFormat="1" applyFont="1" applyFill="1" applyBorder="1" applyAlignment="1" applyProtection="1">
      <alignment horizontal="center" vertical="center"/>
    </xf>
    <xf numFmtId="4" fontId="5" fillId="0" borderId="27" xfId="2" applyNumberFormat="1" applyFont="1" applyFill="1" applyBorder="1" applyAlignment="1" applyProtection="1">
      <alignment horizontal="center" vertical="center"/>
    </xf>
    <xf numFmtId="3" fontId="5" fillId="0" borderId="4" xfId="2" applyNumberFormat="1" applyFont="1" applyFill="1" applyBorder="1" applyAlignment="1" applyProtection="1">
      <alignment horizontal="center" vertical="center"/>
    </xf>
    <xf numFmtId="4" fontId="5" fillId="0" borderId="31" xfId="2" applyNumberFormat="1" applyFont="1" applyFill="1" applyBorder="1" applyAlignment="1" applyProtection="1">
      <alignment horizontal="center" vertical="center"/>
    </xf>
    <xf numFmtId="3" fontId="5" fillId="0" borderId="4" xfId="2" applyNumberFormat="1" applyFont="1" applyFill="1" applyBorder="1" applyAlignment="1" applyProtection="1">
      <alignment horizontal="center" vertical="center"/>
      <protection locked="0"/>
    </xf>
    <xf numFmtId="0" fontId="2" fillId="0" borderId="0" xfId="2" applyNumberFormat="1" applyFont="1" applyAlignment="1">
      <alignment vertical="center"/>
    </xf>
    <xf numFmtId="3" fontId="2" fillId="0" borderId="0" xfId="2" applyNumberFormat="1" applyFont="1" applyAlignment="1">
      <alignment horizontal="center" vertical="center"/>
    </xf>
    <xf numFmtId="4" fontId="2" fillId="0" borderId="0" xfId="2" applyNumberFormat="1" applyFont="1"/>
    <xf numFmtId="3" fontId="2" fillId="0" borderId="0" xfId="2" applyNumberFormat="1" applyFont="1"/>
    <xf numFmtId="2" fontId="2" fillId="0" borderId="0" xfId="2" applyNumberFormat="1" applyFont="1"/>
    <xf numFmtId="0" fontId="2" fillId="0" borderId="0" xfId="2" applyNumberFormat="1" applyFont="1"/>
    <xf numFmtId="0" fontId="2" fillId="0" borderId="0" xfId="2" applyNumberFormat="1" applyFont="1" applyFill="1"/>
    <xf numFmtId="1" fontId="7" fillId="0" borderId="15" xfId="2" applyNumberFormat="1" applyFont="1" applyFill="1" applyBorder="1" applyAlignment="1">
      <alignment horizontal="center"/>
    </xf>
    <xf numFmtId="1" fontId="7" fillId="0" borderId="13" xfId="2" applyNumberFormat="1" applyFont="1" applyFill="1" applyBorder="1" applyAlignment="1">
      <alignment horizontal="center"/>
    </xf>
    <xf numFmtId="1" fontId="7" fillId="0" borderId="12" xfId="2" applyNumberFormat="1" applyFont="1" applyFill="1" applyBorder="1" applyAlignment="1">
      <alignment horizontal="center"/>
    </xf>
    <xf numFmtId="3" fontId="5" fillId="4" borderId="25" xfId="2" applyNumberFormat="1" applyFont="1" applyFill="1" applyBorder="1" applyAlignment="1">
      <alignment horizontal="center" vertical="center"/>
    </xf>
    <xf numFmtId="4" fontId="5" fillId="4" borderId="52" xfId="2" applyNumberFormat="1" applyFont="1" applyFill="1" applyBorder="1" applyAlignment="1">
      <alignment horizontal="center" vertical="center"/>
    </xf>
    <xf numFmtId="3" fontId="5" fillId="4" borderId="52" xfId="2" applyNumberFormat="1" applyFont="1" applyFill="1" applyBorder="1" applyAlignment="1">
      <alignment horizontal="center" vertical="center"/>
    </xf>
    <xf numFmtId="2" fontId="5" fillId="4" borderId="52" xfId="2" applyNumberFormat="1" applyFont="1" applyFill="1" applyBorder="1" applyAlignment="1">
      <alignment horizontal="center" vertical="center"/>
    </xf>
    <xf numFmtId="0" fontId="5" fillId="4" borderId="52" xfId="2" applyFont="1" applyFill="1" applyBorder="1" applyAlignment="1">
      <alignment horizontal="center" vertical="center"/>
    </xf>
    <xf numFmtId="0" fontId="5" fillId="4" borderId="27" xfId="2" applyFont="1" applyFill="1" applyBorder="1" applyAlignment="1">
      <alignment horizontal="center" vertical="center"/>
    </xf>
    <xf numFmtId="1" fontId="7" fillId="0" borderId="33" xfId="2" applyNumberFormat="1" applyFont="1" applyFill="1" applyBorder="1" applyAlignment="1">
      <alignment horizontal="center" vertical="center"/>
    </xf>
    <xf numFmtId="0" fontId="4" fillId="4" borderId="4" xfId="2" applyFont="1" applyFill="1" applyBorder="1" applyAlignment="1" applyProtection="1">
      <alignment horizontal="left" vertical="center" wrapText="1"/>
      <protection locked="0"/>
    </xf>
    <xf numFmtId="0" fontId="4" fillId="0" borderId="7" xfId="2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 applyProtection="1">
      <alignment horizontal="center"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2" fontId="5" fillId="0" borderId="24" xfId="0" applyNumberFormat="1" applyFont="1" applyFill="1" applyBorder="1" applyAlignment="1" applyProtection="1">
      <alignment horizontal="center" vertical="center"/>
    </xf>
    <xf numFmtId="0" fontId="4" fillId="4" borderId="12" xfId="2" applyFont="1" applyFill="1" applyBorder="1" applyAlignment="1" applyProtection="1">
      <alignment horizontal="left" vertical="center" wrapText="1"/>
      <protection locked="0"/>
    </xf>
    <xf numFmtId="0" fontId="4" fillId="0" borderId="14" xfId="2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5" fillId="0" borderId="24" xfId="0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Fill="1" applyBorder="1" applyAlignment="1" applyProtection="1">
      <alignment horizontal="center" vertical="center"/>
      <protection locked="0"/>
    </xf>
    <xf numFmtId="2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4" fillId="4" borderId="12" xfId="2" applyFont="1" applyFill="1" applyBorder="1" applyAlignment="1" applyProtection="1">
      <alignment horizontal="left" vertical="center" wrapText="1" indent="4"/>
      <protection locked="0"/>
    </xf>
    <xf numFmtId="0" fontId="4" fillId="4" borderId="25" xfId="2" applyFont="1" applyFill="1" applyBorder="1" applyAlignment="1" applyProtection="1">
      <alignment horizontal="left" vertical="center" wrapText="1" indent="4"/>
      <protection locked="0"/>
    </xf>
    <xf numFmtId="0" fontId="4" fillId="0" borderId="26" xfId="2" applyNumberFormat="1" applyFont="1" applyFill="1" applyBorder="1" applyAlignment="1">
      <alignment horizontal="left" vertical="center" wrapText="1"/>
    </xf>
    <xf numFmtId="3" fontId="5" fillId="0" borderId="25" xfId="0" applyNumberFormat="1" applyFont="1" applyFill="1" applyBorder="1" applyAlignment="1" applyProtection="1">
      <alignment horizontal="center" vertical="center"/>
      <protection locked="0"/>
    </xf>
    <xf numFmtId="4" fontId="5" fillId="0" borderId="27" xfId="0" applyNumberFormat="1" applyFont="1" applyFill="1" applyBorder="1" applyAlignment="1" applyProtection="1">
      <alignment horizontal="center" vertical="center"/>
      <protection locked="0"/>
    </xf>
    <xf numFmtId="3" fontId="5" fillId="0" borderId="28" xfId="0" applyNumberFormat="1" applyFont="1" applyFill="1" applyBorder="1" applyAlignment="1" applyProtection="1">
      <alignment horizontal="center" vertical="center"/>
      <protection locked="0"/>
    </xf>
    <xf numFmtId="2" fontId="5" fillId="0" borderId="26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Fill="1" applyBorder="1" applyAlignment="1" applyProtection="1">
      <alignment horizontal="center" vertical="center"/>
    </xf>
    <xf numFmtId="4" fontId="5" fillId="0" borderId="26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0" fontId="5" fillId="0" borderId="25" xfId="0" applyNumberFormat="1" applyFont="1" applyFill="1" applyBorder="1" applyAlignment="1" applyProtection="1">
      <alignment horizontal="center" vertical="center"/>
    </xf>
    <xf numFmtId="2" fontId="5" fillId="0" borderId="27" xfId="0" applyNumberFormat="1" applyFont="1" applyFill="1" applyBorder="1" applyAlignment="1" applyProtection="1">
      <alignment horizontal="center" vertical="center"/>
    </xf>
    <xf numFmtId="3" fontId="5" fillId="0" borderId="20" xfId="0" applyNumberFormat="1" applyFont="1" applyFill="1" applyBorder="1" applyAlignment="1" applyProtection="1">
      <alignment horizontal="center" vertical="center"/>
    </xf>
    <xf numFmtId="3" fontId="5" fillId="0" borderId="17" xfId="0" applyNumberFormat="1" applyFont="1" applyFill="1" applyBorder="1" applyAlignment="1" applyProtection="1">
      <alignment horizontal="center" vertical="center"/>
      <protection locked="0"/>
    </xf>
    <xf numFmtId="4" fontId="5" fillId="0" borderId="19" xfId="0" applyNumberFormat="1" applyFont="1" applyFill="1" applyBorder="1" applyAlignment="1" applyProtection="1">
      <alignment horizontal="center" vertical="center"/>
      <protection locked="0"/>
    </xf>
    <xf numFmtId="3" fontId="5" fillId="0" borderId="33" xfId="0" applyNumberFormat="1" applyFont="1" applyFill="1" applyBorder="1" applyAlignment="1" applyProtection="1">
      <alignment horizontal="center" vertical="center"/>
      <protection locked="0"/>
    </xf>
    <xf numFmtId="2" fontId="5" fillId="0" borderId="32" xfId="0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Fill="1" applyBorder="1" applyAlignment="1" applyProtection="1">
      <alignment horizontal="center" vertical="center"/>
    </xf>
    <xf numFmtId="4" fontId="5" fillId="0" borderId="32" xfId="0" applyNumberFormat="1" applyFont="1" applyFill="1" applyBorder="1" applyAlignment="1" applyProtection="1">
      <alignment horizontal="center" vertical="center"/>
    </xf>
    <xf numFmtId="4" fontId="5" fillId="0" borderId="19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2" fontId="5" fillId="0" borderId="19" xfId="0" applyNumberFormat="1" applyFont="1" applyFill="1" applyBorder="1" applyAlignment="1" applyProtection="1">
      <alignment horizontal="center" vertical="center"/>
    </xf>
    <xf numFmtId="3" fontId="5" fillId="0" borderId="55" xfId="0" applyNumberFormat="1" applyFont="1" applyFill="1" applyBorder="1" applyAlignment="1" applyProtection="1">
      <alignment horizontal="center" vertical="center"/>
      <protection locked="0"/>
    </xf>
    <xf numFmtId="4" fontId="5" fillId="0" borderId="56" xfId="0" applyNumberFormat="1" applyFont="1" applyFill="1" applyBorder="1" applyAlignment="1" applyProtection="1">
      <alignment horizontal="center" vertical="center"/>
      <protection locked="0"/>
    </xf>
    <xf numFmtId="3" fontId="5" fillId="0" borderId="57" xfId="0" applyNumberFormat="1" applyFont="1" applyFill="1" applyBorder="1" applyAlignment="1" applyProtection="1">
      <alignment horizontal="center" vertical="center"/>
      <protection locked="0"/>
    </xf>
    <xf numFmtId="2" fontId="5" fillId="0" borderId="45" xfId="0" applyNumberFormat="1" applyFont="1" applyFill="1" applyBorder="1" applyAlignment="1" applyProtection="1">
      <alignment horizontal="center" vertical="center"/>
      <protection locked="0"/>
    </xf>
    <xf numFmtId="3" fontId="5" fillId="0" borderId="55" xfId="0" applyNumberFormat="1" applyFont="1" applyFill="1" applyBorder="1" applyAlignment="1" applyProtection="1">
      <alignment horizontal="center" vertical="center"/>
    </xf>
    <xf numFmtId="4" fontId="5" fillId="0" borderId="45" xfId="0" applyNumberFormat="1" applyFont="1" applyFill="1" applyBorder="1" applyAlignment="1" applyProtection="1">
      <alignment horizontal="center" vertical="center"/>
    </xf>
    <xf numFmtId="4" fontId="5" fillId="0" borderId="56" xfId="0" applyNumberFormat="1" applyFont="1" applyFill="1" applyBorder="1" applyAlignment="1" applyProtection="1">
      <alignment horizontal="center" vertical="center"/>
    </xf>
    <xf numFmtId="0" fontId="5" fillId="0" borderId="55" xfId="0" applyNumberFormat="1" applyFont="1" applyFill="1" applyBorder="1" applyAlignment="1" applyProtection="1">
      <alignment horizontal="center" vertical="center"/>
    </xf>
    <xf numFmtId="2" fontId="5" fillId="0" borderId="56" xfId="0" applyNumberFormat="1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/>
    <xf numFmtId="0" fontId="8" fillId="0" borderId="0" xfId="2" applyFont="1" applyFill="1"/>
    <xf numFmtId="0" fontId="9" fillId="0" borderId="0" xfId="0" applyFont="1"/>
    <xf numFmtId="3" fontId="5" fillId="4" borderId="28" xfId="2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4" fontId="5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3" xfId="2" applyFont="1" applyBorder="1" applyAlignment="1" applyProtection="1">
      <alignment horizontal="center" vertical="center"/>
      <protection locked="0"/>
    </xf>
    <xf numFmtId="0" fontId="4" fillId="0" borderId="13" xfId="2" applyFont="1" applyBorder="1" applyProtection="1">
      <protection locked="0"/>
    </xf>
    <xf numFmtId="0" fontId="4" fillId="0" borderId="13" xfId="2" applyFont="1" applyFill="1" applyBorder="1" applyProtection="1">
      <protection locked="0"/>
    </xf>
    <xf numFmtId="0" fontId="5" fillId="4" borderId="6" xfId="0" applyFont="1" applyFill="1" applyBorder="1" applyAlignment="1">
      <alignment vertical="center"/>
    </xf>
    <xf numFmtId="0" fontId="5" fillId="4" borderId="14" xfId="0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3" fontId="11" fillId="0" borderId="61" xfId="0" applyNumberFormat="1" applyFont="1" applyBorder="1"/>
    <xf numFmtId="3" fontId="11" fillId="0" borderId="54" xfId="0" applyNumberFormat="1" applyFont="1" applyBorder="1"/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  <protection locked="0"/>
    </xf>
    <xf numFmtId="2" fontId="5" fillId="0" borderId="22" xfId="0" applyNumberFormat="1" applyFont="1" applyFill="1" applyBorder="1" applyAlignment="1" applyProtection="1">
      <alignment horizontal="center" vertical="center"/>
    </xf>
    <xf numFmtId="3" fontId="5" fillId="0" borderId="20" xfId="0" applyNumberFormat="1" applyFont="1" applyFill="1" applyBorder="1" applyAlignment="1" applyProtection="1">
      <alignment horizontal="center" vertical="center"/>
      <protection locked="0"/>
    </xf>
    <xf numFmtId="3" fontId="5" fillId="0" borderId="22" xfId="0" applyNumberFormat="1" applyFont="1" applyFill="1" applyBorder="1" applyAlignment="1" applyProtection="1">
      <alignment horizontal="center" vertical="center"/>
      <protection locked="0"/>
    </xf>
    <xf numFmtId="4" fontId="5" fillId="0" borderId="21" xfId="2" applyNumberFormat="1" applyFont="1" applyFill="1" applyBorder="1" applyAlignment="1" applyProtection="1">
      <alignment horizontal="center" vertical="center"/>
    </xf>
    <xf numFmtId="4" fontId="5" fillId="0" borderId="51" xfId="2" applyNumberFormat="1" applyFont="1" applyFill="1" applyBorder="1" applyAlignment="1" applyProtection="1">
      <alignment horizontal="center" vertical="center"/>
    </xf>
    <xf numFmtId="3" fontId="5" fillId="4" borderId="4" xfId="2" applyNumberFormat="1" applyFont="1" applyFill="1" applyBorder="1" applyAlignment="1" applyProtection="1">
      <alignment horizontal="center" vertical="center"/>
    </xf>
    <xf numFmtId="2" fontId="5" fillId="4" borderId="31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/>
    </xf>
    <xf numFmtId="2" fontId="5" fillId="0" borderId="40" xfId="2" applyNumberFormat="1" applyFont="1" applyFill="1" applyBorder="1" applyAlignment="1" applyProtection="1">
      <alignment horizontal="center" vertical="center"/>
    </xf>
    <xf numFmtId="3" fontId="5" fillId="0" borderId="55" xfId="2" applyNumberFormat="1" applyFont="1" applyFill="1" applyBorder="1" applyAlignment="1" applyProtection="1">
      <alignment horizontal="center" vertical="center"/>
      <protection locked="0"/>
    </xf>
    <xf numFmtId="4" fontId="5" fillId="0" borderId="56" xfId="2" applyNumberFormat="1" applyFont="1" applyFill="1" applyBorder="1" applyAlignment="1" applyProtection="1">
      <alignment horizontal="center" vertical="center"/>
      <protection locked="0"/>
    </xf>
    <xf numFmtId="3" fontId="5" fillId="0" borderId="57" xfId="2" applyNumberFormat="1" applyFont="1" applyFill="1" applyBorder="1" applyAlignment="1" applyProtection="1">
      <alignment horizontal="center" vertical="center"/>
      <protection locked="0"/>
    </xf>
    <xf numFmtId="2" fontId="5" fillId="0" borderId="45" xfId="2" applyNumberFormat="1" applyFont="1" applyFill="1" applyBorder="1" applyAlignment="1" applyProtection="1">
      <alignment horizontal="center" vertical="center"/>
      <protection locked="0"/>
    </xf>
    <xf numFmtId="3" fontId="5" fillId="0" borderId="55" xfId="2" applyNumberFormat="1" applyFont="1" applyFill="1" applyBorder="1" applyAlignment="1" applyProtection="1">
      <alignment horizontal="center" vertical="center"/>
    </xf>
    <xf numFmtId="4" fontId="5" fillId="0" borderId="45" xfId="2" applyNumberFormat="1" applyFont="1" applyFill="1" applyBorder="1" applyAlignment="1" applyProtection="1">
      <alignment horizontal="center" vertical="center"/>
    </xf>
    <xf numFmtId="2" fontId="5" fillId="0" borderId="14" xfId="2" applyNumberFormat="1" applyFont="1" applyFill="1" applyBorder="1" applyAlignment="1" applyProtection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/>
    </xf>
    <xf numFmtId="3" fontId="5" fillId="2" borderId="55" xfId="0" applyNumberFormat="1" applyFont="1" applyFill="1" applyBorder="1" applyAlignment="1" applyProtection="1">
      <alignment horizontal="center" vertical="center"/>
      <protection locked="0"/>
    </xf>
    <xf numFmtId="4" fontId="5" fillId="2" borderId="56" xfId="0" applyNumberFormat="1" applyFont="1" applyFill="1" applyBorder="1" applyAlignment="1" applyProtection="1">
      <alignment horizontal="center" vertical="center"/>
      <protection locked="0"/>
    </xf>
    <xf numFmtId="3" fontId="5" fillId="2" borderId="57" xfId="0" applyNumberFormat="1" applyFont="1" applyFill="1" applyBorder="1" applyAlignment="1" applyProtection="1">
      <alignment horizontal="center" vertical="center"/>
      <protection locked="0"/>
    </xf>
    <xf numFmtId="2" fontId="5" fillId="2" borderId="45" xfId="0" applyNumberFormat="1" applyFont="1" applyFill="1" applyBorder="1" applyAlignment="1" applyProtection="1">
      <alignment horizontal="center" vertical="center"/>
      <protection locked="0"/>
    </xf>
    <xf numFmtId="3" fontId="5" fillId="2" borderId="55" xfId="0" applyNumberFormat="1" applyFont="1" applyFill="1" applyBorder="1" applyAlignment="1" applyProtection="1">
      <alignment horizontal="center" vertical="center"/>
    </xf>
    <xf numFmtId="4" fontId="5" fillId="2" borderId="45" xfId="0" applyNumberFormat="1" applyFont="1" applyFill="1" applyBorder="1" applyAlignment="1" applyProtection="1">
      <alignment horizontal="center" vertical="center"/>
    </xf>
    <xf numFmtId="4" fontId="5" fillId="2" borderId="56" xfId="0" applyNumberFormat="1" applyFont="1" applyFill="1" applyBorder="1" applyAlignment="1" applyProtection="1">
      <alignment horizontal="center" vertical="center"/>
    </xf>
    <xf numFmtId="0" fontId="5" fillId="2" borderId="55" xfId="0" applyNumberFormat="1" applyFont="1" applyFill="1" applyBorder="1" applyAlignment="1" applyProtection="1">
      <alignment horizontal="center" vertical="center"/>
    </xf>
    <xf numFmtId="2" fontId="5" fillId="2" borderId="56" xfId="0" applyNumberFormat="1" applyFont="1" applyFill="1" applyBorder="1" applyAlignment="1" applyProtection="1">
      <alignment horizontal="center" vertical="center"/>
    </xf>
    <xf numFmtId="0" fontId="4" fillId="0" borderId="42" xfId="2" applyNumberFormat="1" applyFont="1" applyFill="1" applyBorder="1" applyAlignment="1">
      <alignment vertical="center" wrapText="1"/>
    </xf>
    <xf numFmtId="0" fontId="4" fillId="0" borderId="43" xfId="2" applyNumberFormat="1" applyFont="1" applyFill="1" applyBorder="1" applyAlignment="1">
      <alignment vertical="center" wrapText="1"/>
    </xf>
    <xf numFmtId="0" fontId="4" fillId="0" borderId="44" xfId="2" applyNumberFormat="1" applyFont="1" applyFill="1" applyBorder="1" applyAlignment="1">
      <alignment vertical="center" wrapText="1"/>
    </xf>
    <xf numFmtId="0" fontId="0" fillId="0" borderId="20" xfId="0" applyFill="1" applyBorder="1" applyAlignment="1">
      <alignment wrapText="1"/>
    </xf>
    <xf numFmtId="0" fontId="0" fillId="0" borderId="41" xfId="0" applyFill="1" applyBorder="1" applyAlignment="1">
      <alignment horizontal="center"/>
    </xf>
    <xf numFmtId="1" fontId="0" fillId="0" borderId="22" xfId="0" applyNumberFormat="1" applyFill="1" applyBorder="1"/>
    <xf numFmtId="1" fontId="0" fillId="0" borderId="20" xfId="0" applyNumberFormat="1" applyFill="1" applyBorder="1"/>
    <xf numFmtId="3" fontId="0" fillId="0" borderId="41" xfId="0" applyNumberFormat="1" applyFill="1" applyBorder="1"/>
    <xf numFmtId="0" fontId="0" fillId="0" borderId="22" xfId="0" applyFill="1" applyBorder="1"/>
    <xf numFmtId="3" fontId="0" fillId="0" borderId="20" xfId="0" applyNumberFormat="1" applyFill="1" applyBorder="1"/>
    <xf numFmtId="9" fontId="0" fillId="0" borderId="41" xfId="1" applyFont="1" applyFill="1" applyBorder="1"/>
    <xf numFmtId="3" fontId="0" fillId="0" borderId="22" xfId="0" applyNumberFormat="1" applyFill="1" applyBorder="1"/>
    <xf numFmtId="9" fontId="0" fillId="0" borderId="20" xfId="1" applyFont="1" applyFill="1" applyBorder="1"/>
    <xf numFmtId="0" fontId="0" fillId="0" borderId="22" xfId="0" applyBorder="1"/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horizontal="center"/>
    </xf>
    <xf numFmtId="1" fontId="0" fillId="0" borderId="24" xfId="0" applyNumberFormat="1" applyFill="1" applyBorder="1"/>
    <xf numFmtId="1" fontId="0" fillId="0" borderId="12" xfId="0" applyNumberFormat="1" applyFill="1" applyBorder="1"/>
    <xf numFmtId="3" fontId="0" fillId="0" borderId="13" xfId="0" applyNumberFormat="1" applyFill="1" applyBorder="1"/>
    <xf numFmtId="0" fontId="0" fillId="0" borderId="24" xfId="0" applyFill="1" applyBorder="1"/>
    <xf numFmtId="3" fontId="0" fillId="0" borderId="12" xfId="0" applyNumberFormat="1" applyFill="1" applyBorder="1"/>
    <xf numFmtId="9" fontId="0" fillId="0" borderId="13" xfId="1" applyFont="1" applyFill="1" applyBorder="1"/>
    <xf numFmtId="3" fontId="0" fillId="0" borderId="24" xfId="0" applyNumberFormat="1" applyFill="1" applyBorder="1"/>
    <xf numFmtId="9" fontId="0" fillId="0" borderId="12" xfId="1" applyFont="1" applyFill="1" applyBorder="1"/>
    <xf numFmtId="0" fontId="0" fillId="0" borderId="24" xfId="0" applyBorder="1"/>
    <xf numFmtId="0" fontId="0" fillId="0" borderId="17" xfId="0" applyFill="1" applyBorder="1" applyAlignment="1">
      <alignment wrapText="1"/>
    </xf>
    <xf numFmtId="0" fontId="0" fillId="0" borderId="18" xfId="0" applyFill="1" applyBorder="1" applyAlignment="1">
      <alignment horizontal="center"/>
    </xf>
    <xf numFmtId="1" fontId="0" fillId="0" borderId="19" xfId="0" applyNumberFormat="1" applyFill="1" applyBorder="1"/>
    <xf numFmtId="1" fontId="0" fillId="0" borderId="17" xfId="0" applyNumberFormat="1" applyFill="1" applyBorder="1"/>
    <xf numFmtId="3" fontId="0" fillId="0" borderId="18" xfId="0" applyNumberFormat="1" applyFill="1" applyBorder="1"/>
    <xf numFmtId="0" fontId="0" fillId="0" borderId="19" xfId="0" applyFill="1" applyBorder="1"/>
    <xf numFmtId="3" fontId="0" fillId="0" borderId="17" xfId="0" applyNumberFormat="1" applyFill="1" applyBorder="1"/>
    <xf numFmtId="9" fontId="0" fillId="0" borderId="18" xfId="1" applyFont="1" applyFill="1" applyBorder="1"/>
    <xf numFmtId="3" fontId="0" fillId="0" borderId="19" xfId="0" applyNumberFormat="1" applyFill="1" applyBorder="1"/>
    <xf numFmtId="9" fontId="0" fillId="0" borderId="17" xfId="1" applyFont="1" applyFill="1" applyBorder="1"/>
    <xf numFmtId="0" fontId="0" fillId="0" borderId="19" xfId="0" applyBorder="1"/>
    <xf numFmtId="0" fontId="6" fillId="2" borderId="42" xfId="2" applyNumberFormat="1" applyFont="1" applyFill="1" applyBorder="1" applyAlignment="1">
      <alignment vertical="center" wrapText="1"/>
    </xf>
    <xf numFmtId="0" fontId="6" fillId="2" borderId="42" xfId="2" applyNumberFormat="1" applyFont="1" applyFill="1" applyBorder="1" applyAlignment="1">
      <alignment horizontal="left" vertical="center" wrapText="1"/>
    </xf>
    <xf numFmtId="0" fontId="6" fillId="2" borderId="43" xfId="2" applyNumberFormat="1" applyFont="1" applyFill="1" applyBorder="1" applyAlignment="1">
      <alignment horizontal="left" vertical="center" wrapText="1"/>
    </xf>
    <xf numFmtId="165" fontId="0" fillId="0" borderId="13" xfId="0" applyNumberFormat="1" applyFill="1" applyBorder="1"/>
    <xf numFmtId="0" fontId="6" fillId="2" borderId="44" xfId="2" applyNumberFormat="1" applyFont="1" applyFill="1" applyBorder="1" applyAlignment="1">
      <alignment horizontal="left" vertical="center" wrapText="1"/>
    </xf>
    <xf numFmtId="0" fontId="0" fillId="0" borderId="25" xfId="0" applyFill="1" applyBorder="1"/>
    <xf numFmtId="0" fontId="0" fillId="0" borderId="52" xfId="0" applyFill="1" applyBorder="1"/>
    <xf numFmtId="0" fontId="0" fillId="0" borderId="27" xfId="0" applyFill="1" applyBorder="1"/>
    <xf numFmtId="0" fontId="0" fillId="0" borderId="27" xfId="0" applyBorder="1"/>
    <xf numFmtId="0" fontId="6" fillId="2" borderId="1" xfId="2" applyNumberFormat="1" applyFont="1" applyFill="1" applyBorder="1" applyAlignment="1">
      <alignment horizontal="left" vertical="center" wrapText="1"/>
    </xf>
    <xf numFmtId="0" fontId="6" fillId="2" borderId="54" xfId="2" applyNumberFormat="1" applyFont="1" applyFill="1" applyBorder="1" applyAlignment="1">
      <alignment horizontal="left" vertical="center" wrapText="1"/>
    </xf>
    <xf numFmtId="0" fontId="0" fillId="0" borderId="55" xfId="0" applyFill="1" applyBorder="1"/>
    <xf numFmtId="0" fontId="0" fillId="0" borderId="58" xfId="0" applyFill="1" applyBorder="1"/>
    <xf numFmtId="0" fontId="0" fillId="0" borderId="56" xfId="0" applyFill="1" applyBorder="1"/>
    <xf numFmtId="0" fontId="0" fillId="0" borderId="56" xfId="0" applyBorder="1"/>
    <xf numFmtId="0" fontId="0" fillId="0" borderId="37" xfId="0" applyFill="1" applyBorder="1"/>
    <xf numFmtId="0" fontId="0" fillId="0" borderId="59" xfId="0" applyFill="1" applyBorder="1"/>
    <xf numFmtId="0" fontId="0" fillId="0" borderId="46" xfId="0" applyFill="1" applyBorder="1"/>
    <xf numFmtId="0" fontId="0" fillId="0" borderId="46" xfId="0" applyBorder="1"/>
    <xf numFmtId="0" fontId="6" fillId="2" borderId="60" xfId="2" applyNumberFormat="1" applyFont="1" applyFill="1" applyBorder="1" applyAlignment="1">
      <alignment vertical="center" wrapText="1"/>
    </xf>
    <xf numFmtId="0" fontId="6" fillId="2" borderId="67" xfId="2" applyNumberFormat="1" applyFont="1" applyFill="1" applyBorder="1" applyAlignment="1">
      <alignment horizontal="left" vertical="center" wrapText="1"/>
    </xf>
    <xf numFmtId="0" fontId="0" fillId="0" borderId="20" xfId="0" applyFill="1" applyBorder="1"/>
    <xf numFmtId="0" fontId="0" fillId="0" borderId="41" xfId="0" applyFill="1" applyBorder="1"/>
    <xf numFmtId="0" fontId="6" fillId="2" borderId="43" xfId="2" applyFont="1" applyFill="1" applyBorder="1" applyAlignment="1" applyProtection="1">
      <alignment horizontal="left" vertical="center" wrapText="1"/>
      <protection locked="0"/>
    </xf>
    <xf numFmtId="0" fontId="6" fillId="2" borderId="65" xfId="2" applyNumberFormat="1" applyFont="1" applyFill="1" applyBorder="1" applyAlignment="1">
      <alignment horizontal="left" vertical="center" wrapText="1"/>
    </xf>
    <xf numFmtId="0" fontId="0" fillId="0" borderId="12" xfId="0" applyFill="1" applyBorder="1"/>
    <xf numFmtId="0" fontId="0" fillId="0" borderId="13" xfId="0" applyFill="1" applyBorder="1"/>
    <xf numFmtId="0" fontId="6" fillId="2" borderId="43" xfId="2" applyFont="1" applyFill="1" applyBorder="1" applyAlignment="1" applyProtection="1">
      <alignment vertical="center" wrapText="1"/>
      <protection locked="0"/>
    </xf>
    <xf numFmtId="0" fontId="0" fillId="0" borderId="12" xfId="0" applyBorder="1"/>
    <xf numFmtId="0" fontId="0" fillId="0" borderId="13" xfId="0" applyBorder="1"/>
    <xf numFmtId="0" fontId="6" fillId="2" borderId="44" xfId="2" applyFont="1" applyFill="1" applyBorder="1" applyAlignment="1" applyProtection="1">
      <alignment vertical="center" wrapText="1"/>
      <protection locked="0"/>
    </xf>
    <xf numFmtId="0" fontId="6" fillId="2" borderId="68" xfId="2" applyNumberFormat="1" applyFont="1" applyFill="1" applyBorder="1" applyAlignment="1">
      <alignment horizontal="left" vertical="center" wrapText="1"/>
    </xf>
    <xf numFmtId="0" fontId="0" fillId="0" borderId="25" xfId="0" applyBorder="1"/>
    <xf numFmtId="0" fontId="0" fillId="0" borderId="52" xfId="0" applyBorder="1"/>
    <xf numFmtId="0" fontId="6" fillId="2" borderId="49" xfId="2" applyNumberFormat="1" applyFont="1" applyFill="1" applyBorder="1" applyAlignment="1">
      <alignment horizontal="left" vertical="center" wrapText="1"/>
    </xf>
    <xf numFmtId="0" fontId="0" fillId="0" borderId="20" xfId="0" applyBorder="1"/>
    <xf numFmtId="0" fontId="0" fillId="0" borderId="41" xfId="0" applyBorder="1"/>
    <xf numFmtId="0" fontId="6" fillId="2" borderId="53" xfId="2" applyFont="1" applyFill="1" applyBorder="1" applyAlignment="1" applyProtection="1">
      <alignment vertical="center" wrapText="1"/>
      <protection locked="0"/>
    </xf>
    <xf numFmtId="0" fontId="6" fillId="2" borderId="69" xfId="2" applyNumberFormat="1" applyFont="1" applyFill="1" applyBorder="1" applyAlignment="1">
      <alignment horizontal="left" vertical="center" wrapText="1"/>
    </xf>
    <xf numFmtId="0" fontId="6" fillId="2" borderId="54" xfId="2" applyFont="1" applyFill="1" applyBorder="1" applyAlignment="1" applyProtection="1">
      <alignment vertical="center" wrapText="1"/>
      <protection locked="0"/>
    </xf>
    <xf numFmtId="0" fontId="0" fillId="0" borderId="55" xfId="0" applyBorder="1"/>
    <xf numFmtId="0" fontId="0" fillId="0" borderId="58" xfId="0" applyBorder="1"/>
    <xf numFmtId="0" fontId="4" fillId="0" borderId="54" xfId="2" applyNumberFormat="1" applyFont="1" applyFill="1" applyBorder="1" applyAlignment="1">
      <alignment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0" xfId="2" applyNumberFormat="1" applyFont="1" applyFill="1" applyBorder="1" applyAlignment="1">
      <alignment vertical="center" wrapText="1"/>
    </xf>
    <xf numFmtId="3" fontId="5" fillId="0" borderId="0" xfId="2" applyNumberFormat="1" applyFont="1" applyFill="1" applyBorder="1" applyAlignment="1" applyProtection="1">
      <alignment horizontal="center" vertical="center"/>
      <protection locked="0"/>
    </xf>
    <xf numFmtId="4" fontId="5" fillId="0" borderId="0" xfId="2" applyNumberFormat="1" applyFont="1" applyFill="1" applyBorder="1" applyAlignment="1" applyProtection="1">
      <alignment horizontal="center" vertical="center"/>
      <protection locked="0"/>
    </xf>
    <xf numFmtId="2" fontId="5" fillId="0" borderId="0" xfId="2" applyNumberFormat="1" applyFont="1" applyFill="1" applyBorder="1" applyAlignment="1" applyProtection="1">
      <alignment horizontal="center" vertical="center"/>
      <protection locked="0"/>
    </xf>
    <xf numFmtId="3" fontId="5" fillId="0" borderId="0" xfId="2" applyNumberFormat="1" applyFont="1" applyFill="1" applyBorder="1" applyAlignment="1" applyProtection="1">
      <alignment horizontal="center" vertical="center"/>
    </xf>
    <xf numFmtId="4" fontId="5" fillId="0" borderId="0" xfId="2" applyNumberFormat="1" applyFont="1" applyFill="1" applyBorder="1" applyAlignment="1" applyProtection="1">
      <alignment horizontal="center" vertical="center"/>
    </xf>
    <xf numFmtId="2" fontId="5" fillId="0" borderId="0" xfId="2" applyNumberFormat="1" applyFont="1" applyFill="1" applyBorder="1" applyAlignment="1" applyProtection="1">
      <alignment horizontal="center" vertical="center"/>
    </xf>
    <xf numFmtId="4" fontId="0" fillId="0" borderId="13" xfId="0" applyNumberFormat="1" applyFill="1" applyBorder="1"/>
    <xf numFmtId="0" fontId="0" fillId="0" borderId="4" xfId="0" applyBorder="1"/>
    <xf numFmtId="0" fontId="0" fillId="0" borderId="6" xfId="0" applyBorder="1"/>
    <xf numFmtId="0" fontId="0" fillId="0" borderId="31" xfId="0" applyBorder="1"/>
    <xf numFmtId="0" fontId="0" fillId="0" borderId="17" xfId="0" applyBorder="1"/>
    <xf numFmtId="0" fontId="0" fillId="0" borderId="18" xfId="0" applyBorder="1"/>
    <xf numFmtId="0" fontId="0" fillId="0" borderId="30" xfId="0" applyBorder="1"/>
    <xf numFmtId="0" fontId="0" fillId="0" borderId="5" xfId="0" applyBorder="1"/>
    <xf numFmtId="0" fontId="0" fillId="0" borderId="39" xfId="0" applyBorder="1"/>
    <xf numFmtId="0" fontId="0" fillId="0" borderId="37" xfId="0" applyBorder="1"/>
    <xf numFmtId="0" fontId="0" fillId="0" borderId="59" xfId="0" applyBorder="1"/>
    <xf numFmtId="3" fontId="0" fillId="0" borderId="65" xfId="0" applyNumberFormat="1" applyFill="1" applyBorder="1"/>
    <xf numFmtId="2" fontId="0" fillId="0" borderId="12" xfId="0" applyNumberFormat="1" applyFill="1" applyBorder="1"/>
    <xf numFmtId="1" fontId="7" fillId="0" borderId="17" xfId="2" applyNumberFormat="1" applyFont="1" applyFill="1" applyBorder="1" applyAlignment="1">
      <alignment horizontal="center" vertical="center"/>
    </xf>
    <xf numFmtId="9" fontId="0" fillId="0" borderId="24" xfId="1" applyFont="1" applyFill="1" applyBorder="1"/>
    <xf numFmtId="0" fontId="6" fillId="0" borderId="0" xfId="0" applyFont="1"/>
    <xf numFmtId="4" fontId="5" fillId="0" borderId="22" xfId="0" applyNumberFormat="1" applyFont="1" applyFill="1" applyBorder="1" applyAlignment="1" applyProtection="1">
      <alignment horizontal="center" vertical="center"/>
    </xf>
    <xf numFmtId="4" fontId="5" fillId="0" borderId="22" xfId="0" applyNumberFormat="1" applyFont="1" applyFill="1" applyBorder="1" applyAlignment="1" applyProtection="1">
      <alignment horizontal="center" vertical="center"/>
      <protection locked="0"/>
    </xf>
    <xf numFmtId="2" fontId="5" fillId="4" borderId="13" xfId="0" applyNumberFormat="1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2" fontId="5" fillId="0" borderId="22" xfId="2" applyNumberFormat="1" applyFont="1" applyFill="1" applyBorder="1" applyAlignment="1" applyProtection="1">
      <alignment horizontal="center" vertical="center"/>
    </xf>
    <xf numFmtId="3" fontId="5" fillId="0" borderId="23" xfId="2" applyNumberFormat="1" applyFont="1" applyFill="1" applyBorder="1" applyAlignment="1" applyProtection="1">
      <alignment horizontal="center" vertical="center"/>
    </xf>
    <xf numFmtId="2" fontId="5" fillId="0" borderId="21" xfId="2" applyNumberFormat="1" applyFont="1" applyFill="1" applyBorder="1" applyAlignment="1" applyProtection="1">
      <alignment horizontal="center" vertical="center"/>
    </xf>
    <xf numFmtId="0" fontId="4" fillId="0" borderId="36" xfId="2" applyNumberFormat="1" applyFont="1" applyFill="1" applyBorder="1" applyAlignment="1">
      <alignment vertical="center" wrapText="1"/>
    </xf>
    <xf numFmtId="0" fontId="4" fillId="0" borderId="49" xfId="2" applyNumberFormat="1" applyFont="1" applyFill="1" applyBorder="1" applyAlignment="1">
      <alignment vertical="center" wrapText="1"/>
    </xf>
    <xf numFmtId="0" fontId="4" fillId="0" borderId="67" xfId="2" applyNumberFormat="1" applyFont="1" applyFill="1" applyBorder="1" applyAlignment="1">
      <alignment vertical="center" wrapText="1"/>
    </xf>
    <xf numFmtId="0" fontId="4" fillId="0" borderId="65" xfId="2" applyNumberFormat="1" applyFont="1" applyFill="1" applyBorder="1" applyAlignment="1">
      <alignment horizontal="left" vertical="center" wrapText="1" indent="2"/>
    </xf>
    <xf numFmtId="0" fontId="4" fillId="0" borderId="65" xfId="2" applyNumberFormat="1" applyFont="1" applyFill="1" applyBorder="1" applyAlignment="1">
      <alignment vertical="center" wrapText="1"/>
    </xf>
    <xf numFmtId="0" fontId="6" fillId="0" borderId="49" xfId="2" applyNumberFormat="1" applyFont="1" applyFill="1" applyBorder="1" applyAlignment="1">
      <alignment vertical="center" wrapText="1"/>
    </xf>
    <xf numFmtId="0" fontId="6" fillId="0" borderId="65" xfId="2" applyNumberFormat="1" applyFont="1" applyFill="1" applyBorder="1" applyAlignment="1">
      <alignment vertical="center" wrapText="1"/>
    </xf>
    <xf numFmtId="0" fontId="6" fillId="0" borderId="68" xfId="2" applyNumberFormat="1" applyFont="1" applyFill="1" applyBorder="1" applyAlignment="1">
      <alignment vertical="center" wrapText="1"/>
    </xf>
    <xf numFmtId="0" fontId="4" fillId="0" borderId="60" xfId="2" applyNumberFormat="1" applyFont="1" applyFill="1" applyBorder="1" applyAlignment="1">
      <alignment vertical="center" wrapText="1"/>
    </xf>
    <xf numFmtId="0" fontId="4" fillId="0" borderId="53" xfId="2" applyNumberFormat="1" applyFont="1" applyFill="1" applyBorder="1" applyAlignment="1">
      <alignment vertical="center" wrapText="1"/>
    </xf>
    <xf numFmtId="0" fontId="4" fillId="0" borderId="66" xfId="2" applyNumberFormat="1" applyFont="1" applyFill="1" applyBorder="1" applyAlignment="1">
      <alignment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Protection="1">
      <protection locked="0"/>
    </xf>
    <xf numFmtId="0" fontId="2" fillId="0" borderId="13" xfId="0" applyFont="1" applyFill="1" applyBorder="1" applyProtection="1">
      <protection locked="0"/>
    </xf>
    <xf numFmtId="0" fontId="12" fillId="4" borderId="7" xfId="0" applyFont="1" applyFill="1" applyBorder="1" applyAlignment="1">
      <alignment vertical="center"/>
    </xf>
    <xf numFmtId="166" fontId="0" fillId="0" borderId="12" xfId="0" applyNumberFormat="1" applyFill="1" applyBorder="1"/>
    <xf numFmtId="0" fontId="5" fillId="2" borderId="13" xfId="0" applyFont="1" applyFill="1" applyBorder="1" applyAlignment="1">
      <alignment vertical="center" wrapText="1"/>
    </xf>
    <xf numFmtId="2" fontId="4" fillId="4" borderId="6" xfId="0" applyNumberFormat="1" applyFont="1" applyFill="1" applyBorder="1" applyAlignment="1">
      <alignment horizontal="center" vertical="center"/>
    </xf>
    <xf numFmtId="0" fontId="0" fillId="0" borderId="35" xfId="0" applyBorder="1"/>
    <xf numFmtId="4" fontId="0" fillId="5" borderId="13" xfId="0" applyNumberFormat="1" applyFill="1" applyBorder="1"/>
    <xf numFmtId="0" fontId="0" fillId="5" borderId="13" xfId="0" applyFill="1" applyBorder="1" applyAlignment="1">
      <alignment horizontal="center"/>
    </xf>
    <xf numFmtId="0" fontId="16" fillId="0" borderId="54" xfId="0" applyFont="1" applyBorder="1" applyAlignment="1">
      <alignment horizontal="justify" vertical="center" wrapText="1"/>
    </xf>
    <xf numFmtId="165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13" fillId="0" borderId="14" xfId="0" applyFont="1" applyFill="1" applyBorder="1" applyAlignment="1">
      <alignment horizontal="center" vertical="center"/>
    </xf>
    <xf numFmtId="49" fontId="13" fillId="0" borderId="18" xfId="0" applyNumberFormat="1" applyFont="1" applyFill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9" fillId="0" borderId="13" xfId="0" applyFont="1" applyBorder="1" applyAlignment="1">
      <alignment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Protection="1">
      <protection locked="0"/>
    </xf>
    <xf numFmtId="0" fontId="13" fillId="2" borderId="13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wrapText="1"/>
    </xf>
    <xf numFmtId="0" fontId="13" fillId="2" borderId="18" xfId="0" applyFont="1" applyFill="1" applyBorder="1" applyAlignment="1">
      <alignment horizontal="center" vertical="center"/>
    </xf>
    <xf numFmtId="165" fontId="0" fillId="0" borderId="65" xfId="0" applyNumberFormat="1" applyFill="1" applyBorder="1"/>
    <xf numFmtId="4" fontId="0" fillId="0" borderId="65" xfId="0" applyNumberFormat="1" applyFill="1" applyBorder="1"/>
    <xf numFmtId="165" fontId="0" fillId="0" borderId="12" xfId="0" applyNumberFormat="1" applyFill="1" applyBorder="1"/>
    <xf numFmtId="0" fontId="12" fillId="4" borderId="13" xfId="0" applyFont="1" applyFill="1" applyBorder="1" applyAlignment="1">
      <alignment vertical="center"/>
    </xf>
    <xf numFmtId="0" fontId="12" fillId="0" borderId="13" xfId="0" applyFont="1" applyFill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5" fillId="2" borderId="13" xfId="0" applyFont="1" applyFill="1" applyBorder="1" applyAlignment="1">
      <alignment vertical="center"/>
    </xf>
    <xf numFmtId="0" fontId="5" fillId="0" borderId="13" xfId="2" applyFont="1" applyFill="1" applyBorder="1" applyAlignment="1" applyProtection="1">
      <alignment horizontal="center" vertical="center"/>
      <protection locked="0"/>
    </xf>
    <xf numFmtId="0" fontId="13" fillId="0" borderId="13" xfId="0" applyFont="1" applyFill="1" applyBorder="1" applyAlignment="1">
      <alignment vertical="center" wrapText="1"/>
    </xf>
    <xf numFmtId="0" fontId="23" fillId="0" borderId="13" xfId="0" applyFont="1" applyBorder="1" applyAlignment="1">
      <alignment horizontal="center" vertical="center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Protection="1">
      <protection locked="0"/>
    </xf>
    <xf numFmtId="0" fontId="8" fillId="0" borderId="13" xfId="0" applyFont="1" applyFill="1" applyBorder="1" applyProtection="1">
      <protection locked="0"/>
    </xf>
    <xf numFmtId="0" fontId="0" fillId="0" borderId="21" xfId="0" applyBorder="1"/>
    <xf numFmtId="0" fontId="0" fillId="0" borderId="14" xfId="0" applyBorder="1"/>
    <xf numFmtId="0" fontId="0" fillId="0" borderId="26" xfId="0" applyBorder="1"/>
    <xf numFmtId="0" fontId="0" fillId="0" borderId="10" xfId="0" applyBorder="1"/>
    <xf numFmtId="0" fontId="0" fillId="0" borderId="45" xfId="0" applyBorder="1"/>
    <xf numFmtId="0" fontId="0" fillId="0" borderId="7" xfId="0" applyBorder="1"/>
    <xf numFmtId="0" fontId="0" fillId="0" borderId="32" xfId="0" applyBorder="1"/>
    <xf numFmtId="0" fontId="0" fillId="0" borderId="38" xfId="0" applyBorder="1"/>
    <xf numFmtId="1" fontId="7" fillId="0" borderId="25" xfId="2" applyNumberFormat="1" applyFont="1" applyFill="1" applyBorder="1" applyAlignment="1">
      <alignment horizontal="center" vertical="center"/>
    </xf>
    <xf numFmtId="1" fontId="7" fillId="0" borderId="28" xfId="2" applyNumberFormat="1" applyFont="1" applyFill="1" applyBorder="1" applyAlignment="1">
      <alignment horizontal="center" vertical="center"/>
    </xf>
    <xf numFmtId="2" fontId="5" fillId="0" borderId="24" xfId="0" applyNumberFormat="1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>
      <alignment vertical="center" wrapText="1"/>
    </xf>
    <xf numFmtId="3" fontId="25" fillId="0" borderId="20" xfId="2" applyNumberFormat="1" applyFont="1" applyFill="1" applyBorder="1" applyAlignment="1" applyProtection="1">
      <alignment horizontal="center" vertical="center"/>
    </xf>
    <xf numFmtId="2" fontId="25" fillId="0" borderId="22" xfId="2" applyNumberFormat="1" applyFont="1" applyFill="1" applyBorder="1" applyAlignment="1" applyProtection="1">
      <alignment horizontal="center" vertical="center"/>
    </xf>
    <xf numFmtId="3" fontId="25" fillId="0" borderId="12" xfId="2" applyNumberFormat="1" applyFont="1" applyFill="1" applyBorder="1" applyAlignment="1" applyProtection="1">
      <alignment horizontal="center" vertical="center"/>
    </xf>
    <xf numFmtId="2" fontId="25" fillId="0" borderId="24" xfId="2" applyNumberFormat="1" applyFont="1" applyFill="1" applyBorder="1" applyAlignment="1" applyProtection="1">
      <alignment horizontal="center" vertical="center"/>
    </xf>
    <xf numFmtId="0" fontId="2" fillId="0" borderId="14" xfId="0" applyFont="1" applyBorder="1" applyProtection="1">
      <protection locked="0"/>
    </xf>
    <xf numFmtId="0" fontId="13" fillId="0" borderId="32" xfId="0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 applyProtection="1">
      <alignment horizontal="center" vertical="center"/>
    </xf>
    <xf numFmtId="0" fontId="12" fillId="2" borderId="13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vertical="center" wrapText="1"/>
    </xf>
    <xf numFmtId="3" fontId="5" fillId="0" borderId="70" xfId="0" applyNumberFormat="1" applyFont="1" applyFill="1" applyBorder="1" applyAlignment="1" applyProtection="1">
      <alignment horizontal="center" vertical="center"/>
    </xf>
    <xf numFmtId="3" fontId="5" fillId="0" borderId="30" xfId="0" applyNumberFormat="1" applyFont="1" applyFill="1" applyBorder="1" applyAlignment="1" applyProtection="1">
      <alignment horizontal="center" vertical="center"/>
      <protection locked="0"/>
    </xf>
    <xf numFmtId="4" fontId="5" fillId="0" borderId="39" xfId="0" applyNumberFormat="1" applyFont="1" applyFill="1" applyBorder="1" applyAlignment="1" applyProtection="1">
      <alignment horizontal="center" vertical="center"/>
      <protection locked="0"/>
    </xf>
    <xf numFmtId="3" fontId="5" fillId="0" borderId="71" xfId="0" applyNumberFormat="1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Fill="1" applyBorder="1" applyAlignment="1" applyProtection="1">
      <alignment horizontal="center" vertical="center"/>
      <protection locked="0"/>
    </xf>
    <xf numFmtId="3" fontId="5" fillId="0" borderId="30" xfId="0" applyNumberFormat="1" applyFont="1" applyFill="1" applyBorder="1" applyAlignment="1" applyProtection="1">
      <alignment horizontal="center" vertical="center"/>
    </xf>
    <xf numFmtId="4" fontId="5" fillId="0" borderId="10" xfId="0" applyNumberFormat="1" applyFont="1" applyFill="1" applyBorder="1" applyAlignment="1" applyProtection="1">
      <alignment horizontal="center" vertical="center"/>
    </xf>
    <xf numFmtId="4" fontId="5" fillId="0" borderId="39" xfId="0" applyNumberFormat="1" applyFont="1" applyFill="1" applyBorder="1" applyAlignment="1" applyProtection="1">
      <alignment horizontal="center" vertical="center"/>
    </xf>
    <xf numFmtId="0" fontId="0" fillId="0" borderId="29" xfId="0" applyBorder="1"/>
    <xf numFmtId="0" fontId="0" fillId="0" borderId="72" xfId="0" applyBorder="1"/>
    <xf numFmtId="0" fontId="0" fillId="0" borderId="13" xfId="0" applyFill="1" applyBorder="1" applyAlignment="1">
      <alignment horizontal="right"/>
    </xf>
    <xf numFmtId="0" fontId="5" fillId="2" borderId="13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5" fillId="4" borderId="25" xfId="2" applyFont="1" applyFill="1" applyBorder="1" applyAlignment="1">
      <alignment horizontal="center" vertical="center"/>
    </xf>
    <xf numFmtId="2" fontId="5" fillId="4" borderId="27" xfId="2" applyNumberFormat="1" applyFont="1" applyFill="1" applyBorder="1" applyAlignment="1">
      <alignment horizontal="center" vertical="center"/>
    </xf>
    <xf numFmtId="4" fontId="5" fillId="4" borderId="27" xfId="2" applyNumberFormat="1" applyFont="1" applyFill="1" applyBorder="1" applyAlignment="1">
      <alignment horizontal="center" vertical="center"/>
    </xf>
    <xf numFmtId="0" fontId="5" fillId="4" borderId="71" xfId="2" applyFont="1" applyFill="1" applyBorder="1" applyAlignment="1">
      <alignment horizontal="center" vertical="center"/>
    </xf>
    <xf numFmtId="0" fontId="5" fillId="4" borderId="39" xfId="2" applyFont="1" applyFill="1" applyBorder="1" applyAlignment="1">
      <alignment horizontal="center" vertical="center"/>
    </xf>
    <xf numFmtId="9" fontId="0" fillId="0" borderId="56" xfId="1" applyFont="1" applyFill="1" applyBorder="1"/>
    <xf numFmtId="2" fontId="0" fillId="0" borderId="13" xfId="0" applyNumberFormat="1" applyFill="1" applyBorder="1"/>
    <xf numFmtId="0" fontId="0" fillId="0" borderId="18" xfId="0" applyFill="1" applyBorder="1" applyAlignment="1">
      <alignment horizontal="right"/>
    </xf>
    <xf numFmtId="0" fontId="12" fillId="0" borderId="1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4" fillId="0" borderId="13" xfId="2" applyFont="1" applyFill="1" applyBorder="1" applyAlignment="1" applyProtection="1">
      <alignment horizontal="center" wrapText="1"/>
      <protection locked="0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10" fillId="0" borderId="32" xfId="0" applyFont="1" applyFill="1" applyBorder="1" applyAlignment="1" applyProtection="1">
      <alignment horizontal="center" vertical="top" wrapText="1"/>
      <protection locked="0"/>
    </xf>
    <xf numFmtId="0" fontId="10" fillId="0" borderId="33" xfId="0" applyFont="1" applyFill="1" applyBorder="1" applyAlignment="1" applyProtection="1">
      <alignment horizontal="center" vertical="top" wrapText="1"/>
      <protection locked="0"/>
    </xf>
    <xf numFmtId="0" fontId="3" fillId="0" borderId="32" xfId="2" applyFont="1" applyBorder="1" applyAlignment="1">
      <alignment horizontal="center" vertical="center"/>
    </xf>
    <xf numFmtId="0" fontId="3" fillId="0" borderId="64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4" fillId="4" borderId="42" xfId="2" applyFont="1" applyFill="1" applyBorder="1" applyAlignment="1">
      <alignment horizontal="center" vertical="center"/>
    </xf>
    <xf numFmtId="0" fontId="4" fillId="4" borderId="43" xfId="2" applyFont="1" applyFill="1" applyBorder="1" applyAlignment="1">
      <alignment horizontal="center" vertical="center"/>
    </xf>
    <xf numFmtId="0" fontId="4" fillId="4" borderId="44" xfId="2" applyFont="1" applyFill="1" applyBorder="1" applyAlignment="1">
      <alignment horizontal="center" vertical="center"/>
    </xf>
    <xf numFmtId="0" fontId="4" fillId="4" borderId="61" xfId="2" applyFont="1" applyFill="1" applyBorder="1" applyAlignment="1">
      <alignment horizontal="center" vertical="center"/>
    </xf>
    <xf numFmtId="0" fontId="4" fillId="4" borderId="62" xfId="2" applyFont="1" applyFill="1" applyBorder="1" applyAlignment="1">
      <alignment horizontal="center" vertical="center"/>
    </xf>
    <xf numFmtId="0" fontId="4" fillId="4" borderId="66" xfId="2" applyFont="1" applyFill="1" applyBorder="1" applyAlignment="1">
      <alignment horizontal="center" vertical="center"/>
    </xf>
    <xf numFmtId="0" fontId="5" fillId="4" borderId="50" xfId="2" applyFont="1" applyFill="1" applyBorder="1" applyAlignment="1">
      <alignment horizontal="center" vertical="center" wrapText="1"/>
    </xf>
    <xf numFmtId="0" fontId="5" fillId="4" borderId="23" xfId="2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 wrapText="1"/>
    </xf>
    <xf numFmtId="0" fontId="5" fillId="0" borderId="51" xfId="2" applyFont="1" applyFill="1" applyBorder="1" applyAlignment="1">
      <alignment horizontal="center" vertical="top" wrapText="1"/>
    </xf>
    <xf numFmtId="0" fontId="5" fillId="0" borderId="48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horizontal="center" vertical="top" wrapText="1"/>
    </xf>
    <xf numFmtId="0" fontId="5" fillId="0" borderId="11" xfId="2" applyFont="1" applyFill="1" applyBorder="1" applyAlignment="1">
      <alignment horizontal="center" vertical="top" wrapText="1"/>
    </xf>
    <xf numFmtId="0" fontId="5" fillId="0" borderId="38" xfId="2" applyFont="1" applyFill="1" applyBorder="1" applyAlignment="1">
      <alignment horizontal="center" vertical="top" wrapText="1"/>
    </xf>
    <xf numFmtId="0" fontId="5" fillId="0" borderId="63" xfId="2" applyFont="1" applyFill="1" applyBorder="1" applyAlignment="1">
      <alignment horizontal="center" vertical="top" wrapText="1"/>
    </xf>
    <xf numFmtId="0" fontId="5" fillId="4" borderId="15" xfId="2" applyFont="1" applyFill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1" fontId="7" fillId="0" borderId="20" xfId="2" applyNumberFormat="1" applyFont="1" applyFill="1" applyBorder="1" applyAlignment="1">
      <alignment horizontal="center" vertical="center"/>
    </xf>
    <xf numFmtId="0" fontId="2" fillId="0" borderId="41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1" fontId="7" fillId="0" borderId="34" xfId="2" applyNumberFormat="1" applyFont="1" applyFill="1" applyBorder="1" applyAlignment="1">
      <alignment horizontal="center" vertical="center"/>
    </xf>
    <xf numFmtId="1" fontId="7" fillId="0" borderId="47" xfId="2" applyNumberFormat="1" applyFont="1" applyFill="1" applyBorder="1" applyAlignment="1">
      <alignment horizontal="center" vertical="center"/>
    </xf>
    <xf numFmtId="1" fontId="7" fillId="0" borderId="48" xfId="2" applyNumberFormat="1" applyFont="1" applyFill="1" applyBorder="1" applyAlignment="1">
      <alignment horizontal="center" vertical="center"/>
    </xf>
    <xf numFmtId="1" fontId="7" fillId="0" borderId="67" xfId="2" applyNumberFormat="1" applyFont="1" applyFill="1" applyBorder="1" applyAlignment="1">
      <alignment horizontal="center" vertical="center"/>
    </xf>
    <xf numFmtId="1" fontId="7" fillId="0" borderId="8" xfId="2" applyNumberFormat="1" applyFont="1" applyFill="1" applyBorder="1" applyAlignment="1">
      <alignment horizontal="center" vertical="center"/>
    </xf>
    <xf numFmtId="1" fontId="7" fillId="0" borderId="16" xfId="2" applyNumberFormat="1" applyFont="1" applyFill="1" applyBorder="1" applyAlignment="1">
      <alignment horizontal="center" vertical="center"/>
    </xf>
    <xf numFmtId="0" fontId="15" fillId="0" borderId="42" xfId="2" applyFont="1" applyFill="1" applyBorder="1" applyAlignment="1">
      <alignment horizontal="center" wrapText="1"/>
    </xf>
    <xf numFmtId="0" fontId="2" fillId="0" borderId="43" xfId="2" applyBorder="1" applyAlignment="1">
      <alignment horizontal="center" wrapText="1"/>
    </xf>
    <xf numFmtId="1" fontId="7" fillId="0" borderId="24" xfId="2" applyNumberFormat="1" applyFont="1" applyFill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5" fillId="4" borderId="12" xfId="2" applyFont="1" applyFill="1" applyBorder="1" applyAlignment="1">
      <alignment horizontal="center" vertical="center" wrapText="1"/>
    </xf>
    <xf numFmtId="1" fontId="15" fillId="0" borderId="43" xfId="2" applyNumberFormat="1" applyFont="1" applyFill="1" applyBorder="1" applyAlignment="1">
      <alignment horizontal="center" vertical="center"/>
    </xf>
    <xf numFmtId="0" fontId="2" fillId="0" borderId="53" xfId="2" applyBorder="1" applyAlignment="1">
      <alignment horizontal="center" vertical="center"/>
    </xf>
    <xf numFmtId="0" fontId="5" fillId="0" borderId="51" xfId="2" applyFont="1" applyFill="1" applyBorder="1" applyAlignment="1">
      <alignment horizontal="center" vertical="center" wrapText="1"/>
    </xf>
    <xf numFmtId="0" fontId="5" fillId="0" borderId="4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14" fillId="2" borderId="0" xfId="2" applyFont="1" applyFill="1" applyAlignment="1">
      <alignment horizontal="center" vertical="center" wrapText="1"/>
    </xf>
    <xf numFmtId="0" fontId="14" fillId="2" borderId="0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/>
    </xf>
    <xf numFmtId="0" fontId="4" fillId="4" borderId="12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/>
    </xf>
    <xf numFmtId="0" fontId="5" fillId="4" borderId="6" xfId="2" applyFont="1" applyFill="1" applyBorder="1" applyAlignment="1">
      <alignment horizontal="center" vertical="center" wrapText="1"/>
    </xf>
    <xf numFmtId="0" fontId="5" fillId="4" borderId="7" xfId="2" applyFont="1" applyFill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0" fontId="5" fillId="4" borderId="9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top" wrapText="1"/>
    </xf>
    <xf numFmtId="0" fontId="5" fillId="0" borderId="16" xfId="2" applyFont="1" applyFill="1" applyBorder="1" applyAlignment="1">
      <alignment horizontal="center" vertical="top" wrapText="1"/>
    </xf>
    <xf numFmtId="0" fontId="4" fillId="0" borderId="49" xfId="2" applyNumberFormat="1" applyFont="1" applyFill="1" applyBorder="1" applyAlignment="1">
      <alignment horizontal="left" vertical="center" wrapText="1"/>
    </xf>
    <xf numFmtId="0" fontId="4" fillId="0" borderId="65" xfId="2" applyNumberFormat="1" applyFont="1" applyFill="1" applyBorder="1" applyAlignment="1">
      <alignment horizontal="left" vertical="center" wrapText="1"/>
    </xf>
    <xf numFmtId="0" fontId="4" fillId="0" borderId="68" xfId="2" applyNumberFormat="1" applyFont="1" applyFill="1" applyBorder="1" applyAlignment="1">
      <alignment horizontal="left" vertical="center" wrapText="1"/>
    </xf>
    <xf numFmtId="0" fontId="4" fillId="0" borderId="34" xfId="2" applyNumberFormat="1" applyFont="1" applyFill="1" applyBorder="1" applyAlignment="1">
      <alignment horizontal="left" vertical="center" wrapText="1"/>
    </xf>
    <xf numFmtId="0" fontId="4" fillId="0" borderId="35" xfId="2" applyNumberFormat="1" applyFont="1" applyFill="1" applyBorder="1" applyAlignment="1">
      <alignment horizontal="left" vertical="center" wrapText="1"/>
    </xf>
    <xf numFmtId="0" fontId="5" fillId="4" borderId="49" xfId="2" applyFont="1" applyFill="1" applyBorder="1" applyAlignment="1">
      <alignment horizontal="center" vertical="center" wrapText="1"/>
    </xf>
    <xf numFmtId="0" fontId="4" fillId="0" borderId="34" xfId="2" applyNumberFormat="1" applyFont="1" applyFill="1" applyBorder="1" applyAlignment="1">
      <alignment horizontal="left" vertical="center"/>
    </xf>
    <xf numFmtId="0" fontId="4" fillId="0" borderId="35" xfId="2" applyNumberFormat="1" applyFont="1" applyFill="1" applyBorder="1" applyAlignment="1">
      <alignment horizontal="left" vertical="center"/>
    </xf>
    <xf numFmtId="0" fontId="4" fillId="0" borderId="36" xfId="2" applyNumberFormat="1" applyFont="1" applyFill="1" applyBorder="1" applyAlignment="1">
      <alignment horizontal="left" vertical="center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3" borderId="2" xfId="2" applyNumberFormat="1" applyFont="1" applyFill="1" applyBorder="1" applyAlignment="1">
      <alignment horizontal="center" vertical="center" wrapText="1"/>
    </xf>
    <xf numFmtId="0" fontId="3" fillId="3" borderId="3" xfId="2" applyNumberFormat="1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3" borderId="34" xfId="2" applyFont="1" applyFill="1" applyBorder="1" applyAlignment="1">
      <alignment horizontal="center" vertical="center" wrapText="1"/>
    </xf>
    <xf numFmtId="0" fontId="3" fillId="3" borderId="47" xfId="2" applyFont="1" applyFill="1" applyBorder="1" applyAlignment="1">
      <alignment horizontal="center" vertical="center" wrapText="1"/>
    </xf>
    <xf numFmtId="0" fontId="3" fillId="3" borderId="48" xfId="2" applyFont="1" applyFill="1" applyBorder="1" applyAlignment="1">
      <alignment horizontal="center" vertical="center" wrapText="1"/>
    </xf>
    <xf numFmtId="0" fontId="4" fillId="4" borderId="20" xfId="2" applyFont="1" applyFill="1" applyBorder="1" applyAlignment="1">
      <alignment horizontal="center" vertical="center"/>
    </xf>
    <xf numFmtId="0" fontId="4" fillId="4" borderId="25" xfId="2" applyFont="1" applyFill="1" applyBorder="1" applyAlignment="1">
      <alignment horizontal="center" vertical="center"/>
    </xf>
    <xf numFmtId="0" fontId="4" fillId="4" borderId="40" xfId="2" applyFont="1" applyFill="1" applyBorder="1" applyAlignment="1">
      <alignment horizontal="center" vertical="center"/>
    </xf>
    <xf numFmtId="0" fontId="4" fillId="4" borderId="39" xfId="2" applyFont="1" applyFill="1" applyBorder="1" applyAlignment="1">
      <alignment horizontal="center" vertical="center"/>
    </xf>
    <xf numFmtId="0" fontId="4" fillId="4" borderId="46" xfId="2" applyFont="1" applyFill="1" applyBorder="1" applyAlignment="1">
      <alignment horizontal="center" vertical="center"/>
    </xf>
    <xf numFmtId="0" fontId="10" fillId="0" borderId="14" xfId="0" applyFont="1" applyFill="1" applyBorder="1" applyAlignment="1" applyProtection="1">
      <alignment horizontal="center" vertical="top" wrapText="1"/>
      <protection locked="0"/>
    </xf>
    <xf numFmtId="0" fontId="10" fillId="0" borderId="15" xfId="0" applyFont="1" applyFill="1" applyBorder="1" applyAlignment="1" applyProtection="1">
      <alignment horizontal="center" vertical="top" wrapText="1"/>
      <protection locked="0"/>
    </xf>
    <xf numFmtId="0" fontId="17" fillId="0" borderId="13" xfId="0" applyFont="1" applyBorder="1" applyAlignment="1">
      <alignment horizontal="center" vertical="center" wrapText="1"/>
    </xf>
    <xf numFmtId="1" fontId="7" fillId="0" borderId="14" xfId="2" applyNumberFormat="1" applyFont="1" applyFill="1" applyBorder="1" applyAlignment="1">
      <alignment horizontal="center" vertical="center"/>
    </xf>
    <xf numFmtId="0" fontId="2" fillId="0" borderId="32" xfId="2" applyFont="1" applyBorder="1" applyAlignment="1">
      <alignment horizontal="center" vertical="center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5" fillId="4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24" fillId="0" borderId="13" xfId="0" applyFont="1" applyFill="1" applyBorder="1" applyAlignment="1" applyProtection="1">
      <alignment horizontal="center" wrapText="1"/>
      <protection locked="0"/>
    </xf>
    <xf numFmtId="0" fontId="2" fillId="0" borderId="27" xfId="2" applyFont="1" applyBorder="1" applyAlignment="1">
      <alignment horizontal="center" vertical="center"/>
    </xf>
    <xf numFmtId="0" fontId="22" fillId="0" borderId="14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0" borderId="13" xfId="0" applyFont="1" applyFill="1" applyBorder="1" applyAlignment="1" applyProtection="1">
      <alignment horizontal="left" vertical="top" wrapText="1"/>
      <protection locked="0"/>
    </xf>
    <xf numFmtId="0" fontId="10" fillId="2" borderId="14" xfId="0" applyFont="1" applyFill="1" applyBorder="1" applyAlignment="1" applyProtection="1">
      <alignment horizontal="left" vertical="top" wrapText="1"/>
      <protection locked="0"/>
    </xf>
    <xf numFmtId="0" fontId="10" fillId="2" borderId="15" xfId="0" applyFont="1" applyFill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>
      <alignment horizontal="center" vertical="center" wrapText="1"/>
    </xf>
    <xf numFmtId="0" fontId="4" fillId="4" borderId="10" xfId="2" applyFont="1" applyFill="1" applyBorder="1" applyAlignment="1">
      <alignment horizontal="center" vertical="center"/>
    </xf>
    <xf numFmtId="0" fontId="5" fillId="4" borderId="29" xfId="2" applyFont="1" applyFill="1" applyBorder="1" applyAlignment="1">
      <alignment horizontal="center" vertical="center" wrapText="1"/>
    </xf>
    <xf numFmtId="0" fontId="5" fillId="4" borderId="72" xfId="2" applyFont="1" applyFill="1" applyBorder="1" applyAlignment="1">
      <alignment horizontal="center" vertical="center" wrapText="1"/>
    </xf>
    <xf numFmtId="0" fontId="5" fillId="4" borderId="40" xfId="2" applyFont="1" applyFill="1" applyBorder="1" applyAlignment="1">
      <alignment horizontal="center" vertical="center" wrapText="1"/>
    </xf>
    <xf numFmtId="0" fontId="5" fillId="4" borderId="34" xfId="2" applyFont="1" applyFill="1" applyBorder="1" applyAlignment="1">
      <alignment horizontal="center" vertical="center" wrapText="1"/>
    </xf>
    <xf numFmtId="0" fontId="5" fillId="4" borderId="47" xfId="2" applyFont="1" applyFill="1" applyBorder="1" applyAlignment="1">
      <alignment horizontal="center" vertical="center" wrapText="1"/>
    </xf>
    <xf numFmtId="0" fontId="5" fillId="4" borderId="48" xfId="2" applyFont="1" applyFill="1" applyBorder="1" applyAlignment="1">
      <alignment horizontal="center" vertical="center" wrapText="1"/>
    </xf>
    <xf numFmtId="0" fontId="5" fillId="0" borderId="34" xfId="2" applyFont="1" applyFill="1" applyBorder="1" applyAlignment="1">
      <alignment horizontal="center" vertical="center" wrapText="1"/>
    </xf>
    <xf numFmtId="0" fontId="5" fillId="0" borderId="36" xfId="2" applyFont="1" applyFill="1" applyBorder="1" applyAlignment="1">
      <alignment horizontal="center" vertical="center" wrapText="1"/>
    </xf>
    <xf numFmtId="0" fontId="5" fillId="0" borderId="63" xfId="2" applyFont="1" applyFill="1" applyBorder="1" applyAlignment="1">
      <alignment horizontal="center" vertical="center" wrapText="1"/>
    </xf>
    <xf numFmtId="0" fontId="5" fillId="4" borderId="20" xfId="2" applyFont="1" applyFill="1" applyBorder="1" applyAlignment="1">
      <alignment horizontal="center" vertical="center" wrapText="1"/>
    </xf>
    <xf numFmtId="0" fontId="5" fillId="4" borderId="22" xfId="2" applyFont="1" applyFill="1" applyBorder="1" applyAlignment="1">
      <alignment horizontal="center" vertical="center" wrapText="1"/>
    </xf>
    <xf numFmtId="0" fontId="5" fillId="0" borderId="49" xfId="2" applyFont="1" applyFill="1" applyBorder="1" applyAlignment="1">
      <alignment horizontal="center" vertical="center"/>
    </xf>
    <xf numFmtId="0" fontId="5" fillId="0" borderId="73" xfId="2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2"/>
  <sheetViews>
    <sheetView topLeftCell="A64" workbookViewId="0">
      <selection activeCell="Y71" sqref="Y71"/>
    </sheetView>
  </sheetViews>
  <sheetFormatPr defaultRowHeight="15" x14ac:dyDescent="0.25"/>
  <cols>
    <col min="1" max="1" width="38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9" width="12" customWidth="1"/>
    <col min="30" max="32" width="0" hidden="1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75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15" t="s">
        <v>3</v>
      </c>
      <c r="B5" s="418" t="s">
        <v>4</v>
      </c>
      <c r="C5" s="419" t="s">
        <v>5</v>
      </c>
      <c r="D5" s="419"/>
      <c r="E5" s="419"/>
      <c r="F5" s="419"/>
      <c r="G5" s="420" t="s">
        <v>6</v>
      </c>
      <c r="H5" s="421"/>
      <c r="I5" s="421"/>
      <c r="J5" s="422"/>
      <c r="K5" s="379" t="s">
        <v>7</v>
      </c>
      <c r="L5" s="38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16"/>
      <c r="B6" s="418"/>
      <c r="C6" s="384" t="s">
        <v>8</v>
      </c>
      <c r="D6" s="384"/>
      <c r="E6" s="384" t="s">
        <v>9</v>
      </c>
      <c r="F6" s="384"/>
      <c r="G6" s="385" t="s">
        <v>10</v>
      </c>
      <c r="H6" s="386"/>
      <c r="I6" s="385" t="s">
        <v>9</v>
      </c>
      <c r="J6" s="386"/>
      <c r="K6" s="423"/>
      <c r="L6" s="42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1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0</v>
      </c>
      <c r="D8" s="35">
        <f t="shared" ref="D8:L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0</v>
      </c>
      <c r="H8" s="8">
        <f t="shared" si="0"/>
        <v>0</v>
      </c>
      <c r="I8" s="9">
        <f t="shared" si="0"/>
        <v>0</v>
      </c>
      <c r="J8" s="10">
        <f t="shared" si="0"/>
        <v>0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/>
      <c r="D11" s="19"/>
      <c r="E11" s="20"/>
      <c r="F11" s="21"/>
      <c r="G11" s="15"/>
      <c r="H11" s="16"/>
      <c r="I11" s="15"/>
      <c r="J11" s="33"/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0</v>
      </c>
      <c r="D12" s="261">
        <f t="shared" ref="D12" si="1">SUM(D13:D15)</f>
        <v>0</v>
      </c>
      <c r="E12" s="24">
        <f>SUM(E13:E15)</f>
        <v>0</v>
      </c>
      <c r="F12" s="261">
        <f t="shared" ref="F12:J12" si="2">SUM(F13:F15)</f>
        <v>0</v>
      </c>
      <c r="G12" s="24">
        <f t="shared" si="2"/>
        <v>0</v>
      </c>
      <c r="H12" s="25">
        <f t="shared" si="2"/>
        <v>0</v>
      </c>
      <c r="I12" s="262">
        <f t="shared" si="2"/>
        <v>0</v>
      </c>
      <c r="J12" s="263">
        <f t="shared" si="2"/>
        <v>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/>
      <c r="D15" s="19"/>
      <c r="E15" s="20"/>
      <c r="F15" s="21"/>
      <c r="G15" s="15"/>
      <c r="H15" s="16"/>
      <c r="I15" s="15"/>
      <c r="J15" s="16"/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7">
        <f t="shared" ref="C20:J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0</v>
      </c>
      <c r="H20" s="8">
        <f t="shared" si="5"/>
        <v>0</v>
      </c>
      <c r="I20" s="9">
        <f t="shared" si="5"/>
        <v>0</v>
      </c>
      <c r="J20" s="10">
        <f t="shared" si="5"/>
        <v>0</v>
      </c>
      <c r="K20" s="7">
        <f t="shared" ref="K20:L20" si="6">SUM(K21:K23)</f>
        <v>10</v>
      </c>
      <c r="L20" s="6">
        <f t="shared" si="6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/>
      <c r="D23" s="19"/>
      <c r="E23" s="20"/>
      <c r="F23" s="21"/>
      <c r="G23" s="15"/>
      <c r="H23" s="16"/>
      <c r="I23" s="15"/>
      <c r="J23" s="33"/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7">SUM(C26:C29)</f>
        <v>0</v>
      </c>
      <c r="D25" s="32">
        <f t="shared" si="7"/>
        <v>0</v>
      </c>
      <c r="E25" s="24">
        <f t="shared" si="7"/>
        <v>0</v>
      </c>
      <c r="F25" s="32">
        <f t="shared" si="7"/>
        <v>0</v>
      </c>
      <c r="G25" s="24">
        <f t="shared" si="7"/>
        <v>0</v>
      </c>
      <c r="H25" s="32">
        <f t="shared" si="7"/>
        <v>0</v>
      </c>
      <c r="I25" s="24">
        <f t="shared" si="7"/>
        <v>0</v>
      </c>
      <c r="J25" s="128">
        <f t="shared" si="7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82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7">
        <f t="shared" ref="C34" si="8">SUM(C35:C37)</f>
        <v>0</v>
      </c>
      <c r="D34" s="12">
        <v>0</v>
      </c>
      <c r="E34" s="7">
        <f t="shared" ref="E34:J34" si="9">SUM(E35:E37)</f>
        <v>0</v>
      </c>
      <c r="F34" s="6">
        <f t="shared" si="9"/>
        <v>0</v>
      </c>
      <c r="G34" s="7">
        <f t="shared" si="9"/>
        <v>0</v>
      </c>
      <c r="H34" s="6">
        <f t="shared" si="9"/>
        <v>0</v>
      </c>
      <c r="I34" s="9">
        <f t="shared" si="9"/>
        <v>0</v>
      </c>
      <c r="J34" s="10">
        <f t="shared" si="9"/>
        <v>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/>
      <c r="D37" s="19"/>
      <c r="E37" s="20"/>
      <c r="F37" s="21"/>
      <c r="G37" s="15"/>
      <c r="H37" s="16"/>
      <c r="I37" s="15"/>
      <c r="J37" s="33"/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7">
        <f t="shared" ref="C38:D38" si="11">SUM(C39:C41)</f>
        <v>0</v>
      </c>
      <c r="D38" s="6">
        <f t="shared" si="11"/>
        <v>0</v>
      </c>
      <c r="E38" s="13">
        <f>E39+E40+E41</f>
        <v>0</v>
      </c>
      <c r="F38" s="14">
        <f>F39+F40+F41</f>
        <v>0</v>
      </c>
      <c r="G38" s="7">
        <f>SUM(G39:G41)</f>
        <v>0</v>
      </c>
      <c r="H38" s="6">
        <f t="shared" ref="H38:J38" si="12">SUM(H39:H41)</f>
        <v>0</v>
      </c>
      <c r="I38" s="7">
        <f>SUM(I39:I41)</f>
        <v>0</v>
      </c>
      <c r="J38" s="6">
        <f t="shared" si="12"/>
        <v>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/>
      <c r="D41" s="19"/>
      <c r="E41" s="20"/>
      <c r="F41" s="21"/>
      <c r="G41" s="15"/>
      <c r="H41" s="16"/>
      <c r="I41" s="15"/>
      <c r="J41" s="16"/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6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7">
        <f t="shared" ref="C46:J46" si="15">SUM(C47:C49)</f>
        <v>0</v>
      </c>
      <c r="D46" s="6">
        <f t="shared" si="15"/>
        <v>0</v>
      </c>
      <c r="E46" s="7">
        <f t="shared" si="15"/>
        <v>0</v>
      </c>
      <c r="F46" s="6">
        <f t="shared" si="15"/>
        <v>0</v>
      </c>
      <c r="G46" s="7">
        <f t="shared" si="15"/>
        <v>0</v>
      </c>
      <c r="H46" s="6">
        <f t="shared" si="15"/>
        <v>0</v>
      </c>
      <c r="I46" s="9">
        <f t="shared" si="15"/>
        <v>0</v>
      </c>
      <c r="J46" s="10">
        <f t="shared" si="15"/>
        <v>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32" ht="19.5" thickBot="1" x14ac:dyDescent="0.3">
      <c r="A65" s="438" t="s">
        <v>76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77</v>
      </c>
      <c r="P65" s="394"/>
      <c r="Q65" s="395"/>
      <c r="R65" s="387" t="s">
        <v>78</v>
      </c>
      <c r="S65" s="388"/>
      <c r="T65" s="389"/>
      <c r="U65" s="387" t="s">
        <v>79</v>
      </c>
      <c r="V65" s="388"/>
      <c r="W65" s="389"/>
      <c r="X65" s="387" t="s">
        <v>80</v>
      </c>
      <c r="Y65" s="388"/>
      <c r="Z65" s="389"/>
      <c r="AA65" s="387" t="s">
        <v>81</v>
      </c>
      <c r="AB65" s="388"/>
      <c r="AC65" s="389"/>
      <c r="AD65" s="387" t="s">
        <v>73</v>
      </c>
      <c r="AE65" s="388"/>
      <c r="AF65" s="389"/>
    </row>
    <row r="66" spans="1:32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  <c r="AD66" s="390"/>
      <c r="AE66" s="391"/>
      <c r="AF66" s="392"/>
    </row>
    <row r="67" spans="1:32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01" t="s">
        <v>37</v>
      </c>
      <c r="AD67" s="54" t="s">
        <v>10</v>
      </c>
      <c r="AE67" s="53" t="s">
        <v>9</v>
      </c>
      <c r="AF67" s="401" t="s">
        <v>37</v>
      </c>
    </row>
    <row r="68" spans="1:32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61" t="s">
        <v>38</v>
      </c>
      <c r="Y68" s="61" t="s">
        <v>38</v>
      </c>
      <c r="Z68" s="402"/>
      <c r="AA68" s="253" t="s">
        <v>38</v>
      </c>
      <c r="AB68" s="61" t="s">
        <v>38</v>
      </c>
      <c r="AC68" s="402"/>
      <c r="AD68" s="61" t="s">
        <v>38</v>
      </c>
      <c r="AE68" s="61" t="s">
        <v>38</v>
      </c>
      <c r="AF68" s="402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8">SUM(F70:F75)</f>
        <v>0.2</v>
      </c>
      <c r="G69" s="64">
        <f t="shared" si="18"/>
        <v>0</v>
      </c>
      <c r="H69" s="65">
        <f t="shared" si="18"/>
        <v>0</v>
      </c>
      <c r="I69" s="64">
        <f t="shared" si="18"/>
        <v>1</v>
      </c>
      <c r="J69" s="123">
        <f>SUM(J70:J75)</f>
        <v>0.2</v>
      </c>
      <c r="K69" s="87">
        <f t="shared" si="18"/>
        <v>14</v>
      </c>
      <c r="L69" s="125">
        <f t="shared" si="18"/>
        <v>13.18</v>
      </c>
      <c r="M69" s="121">
        <f>J69/L69*100</f>
        <v>1.5174506828528074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165"/>
      <c r="AB69" s="163"/>
      <c r="AC69" s="166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176"/>
      <c r="AB70" s="174"/>
      <c r="AC70" s="177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1</v>
      </c>
      <c r="F71" s="71">
        <v>0.2</v>
      </c>
      <c r="G71" s="70"/>
      <c r="H71" s="71"/>
      <c r="I71" s="70">
        <v>1</v>
      </c>
      <c r="J71" s="124">
        <v>0.2</v>
      </c>
      <c r="K71" s="74">
        <v>6</v>
      </c>
      <c r="L71" s="67">
        <v>8.3000000000000007</v>
      </c>
      <c r="M71" s="121">
        <f t="shared" si="19"/>
        <v>2.4096385542168672</v>
      </c>
      <c r="N71" s="121" t="e">
        <f t="shared" si="20"/>
        <v>#DIV/0!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51">
        <v>0</v>
      </c>
      <c r="Y71" s="168">
        <v>0.2</v>
      </c>
      <c r="Z71" s="174" t="e">
        <f t="shared" ref="Z71:Z72" si="21">Y71/X71</f>
        <v>#DIV/0!</v>
      </c>
      <c r="AA71" s="176"/>
      <c r="AB71" s="168"/>
      <c r="AC71" s="254" t="e">
        <f t="shared" ref="AC71" si="22">AB71/AA71</f>
        <v>#DIV/0!</v>
      </c>
      <c r="AD71" s="217"/>
      <c r="AE71" s="218"/>
      <c r="AF71" s="177"/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/>
      <c r="F72" s="71"/>
      <c r="G72" s="70"/>
      <c r="H72" s="71"/>
      <c r="I72" s="70"/>
      <c r="J72" s="124"/>
      <c r="K72" s="74">
        <v>6</v>
      </c>
      <c r="L72" s="67">
        <v>4.68</v>
      </c>
      <c r="M72" s="121">
        <f t="shared" si="19"/>
        <v>0</v>
      </c>
      <c r="N72" s="121" t="e">
        <f t="shared" si="20"/>
        <v>#DIV/0!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173"/>
      <c r="V72" s="192"/>
      <c r="W72" s="169" t="e">
        <f>V72/U72*100</f>
        <v>#DIV/0!</v>
      </c>
      <c r="X72" s="251"/>
      <c r="Y72" s="168"/>
      <c r="Z72" s="174" t="e">
        <f t="shared" si="21"/>
        <v>#DIV/0!</v>
      </c>
      <c r="AA72" s="176"/>
      <c r="AB72" s="174"/>
      <c r="AC72" s="177"/>
      <c r="AD72" s="217"/>
      <c r="AE72" s="218"/>
      <c r="AF72" s="177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9"/>
        <v>0</v>
      </c>
      <c r="N73" s="121" t="e">
        <f t="shared" si="20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Y73" s="218"/>
      <c r="Z73" s="174"/>
      <c r="AA73" s="176"/>
      <c r="AB73" s="174"/>
      <c r="AC73" s="177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176"/>
      <c r="AB74" s="174"/>
      <c r="AC74" s="177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187"/>
      <c r="AB75" s="185"/>
      <c r="AC75" s="188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3">SUM(E77:E80)</f>
        <v>0</v>
      </c>
      <c r="F76" s="113">
        <f t="shared" si="23"/>
        <v>0</v>
      </c>
      <c r="G76" s="87">
        <f t="shared" si="23"/>
        <v>0</v>
      </c>
      <c r="H76" s="113">
        <f t="shared" si="23"/>
        <v>0</v>
      </c>
      <c r="I76" s="87">
        <f t="shared" si="23"/>
        <v>0</v>
      </c>
      <c r="J76" s="113">
        <f t="shared" si="23"/>
        <v>0</v>
      </c>
      <c r="K76" s="87">
        <f t="shared" si="23"/>
        <v>0</v>
      </c>
      <c r="L76" s="256">
        <f t="shared" si="23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165"/>
      <c r="AB76" s="163"/>
      <c r="AC76" s="166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176"/>
      <c r="AB77" s="174"/>
      <c r="AC77" s="177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176"/>
      <c r="AB78" s="174"/>
      <c r="AC78" s="177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176"/>
      <c r="AB79" s="174"/>
      <c r="AC79" s="177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194"/>
      <c r="AB80" s="195"/>
      <c r="AC80" s="197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00"/>
      <c r="AB81" s="201"/>
      <c r="AC81" s="203"/>
      <c r="AD81" s="246"/>
      <c r="AE81" s="247"/>
      <c r="AF81" s="248"/>
    </row>
    <row r="82" spans="1:32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92"/>
      <c r="H82" s="93"/>
      <c r="I82" s="92"/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00"/>
      <c r="AB82" s="201"/>
      <c r="AC82" s="203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04"/>
      <c r="AB83" s="205"/>
      <c r="AC83" s="207"/>
      <c r="AD83" s="246"/>
      <c r="AE83" s="247"/>
      <c r="AF83" s="248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0</v>
      </c>
      <c r="F84" s="114">
        <f>SUM(F85:F89)</f>
        <v>0</v>
      </c>
      <c r="G84" s="106">
        <v>0</v>
      </c>
      <c r="H84" s="114">
        <f t="shared" si="24"/>
        <v>0</v>
      </c>
      <c r="I84" s="106">
        <v>0</v>
      </c>
      <c r="J84" s="114">
        <f t="shared" si="24"/>
        <v>0</v>
      </c>
      <c r="K84" s="126">
        <f>SUM(K85:K89)</f>
        <v>1</v>
      </c>
      <c r="L84" s="127">
        <f>SUM(L85:L89)</f>
        <v>66</v>
      </c>
      <c r="M84" s="121">
        <f t="shared" si="19"/>
        <v>0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10"/>
      <c r="AB84" s="211"/>
      <c r="AC84" s="166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4"/>
      <c r="AB85" s="215"/>
      <c r="AC85" s="177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9"/>
        <v>0</v>
      </c>
      <c r="N86" s="121" t="e">
        <f t="shared" si="20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174"/>
      <c r="AA86" s="217"/>
      <c r="AB86" s="218"/>
      <c r="AC86" s="177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24"/>
      <c r="AB90" s="225"/>
      <c r="AC90" s="166"/>
      <c r="AD90" s="241"/>
      <c r="AE90" s="242"/>
      <c r="AF90" s="243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21"/>
      <c r="AB95" s="222"/>
      <c r="AC95" s="197"/>
      <c r="AD95" s="244"/>
      <c r="AE95" s="245"/>
      <c r="AF95" s="188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/>
      <c r="H97" s="102"/>
      <c r="I97" s="101"/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29"/>
      <c r="AB97" s="230"/>
      <c r="AC97" s="254"/>
      <c r="AD97" s="246"/>
      <c r="AE97" s="247"/>
      <c r="AF97" s="248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29"/>
      <c r="AB99" s="230"/>
      <c r="AC99" s="203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32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32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32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32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SUM(J107:J109)</f>
        <v>0.2</v>
      </c>
      <c r="K106" s="361"/>
      <c r="L106" s="362"/>
    </row>
    <row r="107" spans="1:32" s="255" customFormat="1" ht="45.75" customHeight="1" x14ac:dyDescent="0.25">
      <c r="A107" s="142" t="s">
        <v>83</v>
      </c>
      <c r="B107" s="259" t="s">
        <v>84</v>
      </c>
      <c r="C107" s="275"/>
      <c r="D107" s="276"/>
      <c r="E107" s="276"/>
      <c r="F107" s="276"/>
      <c r="G107" s="260"/>
      <c r="H107" s="260"/>
      <c r="I107" s="281"/>
      <c r="J107" s="281">
        <v>0.2</v>
      </c>
      <c r="K107" s="363" t="s">
        <v>85</v>
      </c>
      <c r="L107" s="364"/>
    </row>
    <row r="108" spans="1:32" s="255" customFormat="1" ht="15" customHeight="1" x14ac:dyDescent="0.25">
      <c r="A108" s="142"/>
      <c r="B108" s="260"/>
      <c r="C108" s="275"/>
      <c r="D108" s="276"/>
      <c r="E108" s="276"/>
      <c r="F108" s="276"/>
      <c r="G108" s="260"/>
      <c r="H108" s="260"/>
      <c r="I108" s="276"/>
      <c r="J108" s="260"/>
      <c r="K108" s="358"/>
      <c r="L108" s="358"/>
    </row>
    <row r="109" spans="1:32" s="255" customFormat="1" ht="15" customHeight="1" x14ac:dyDescent="0.25">
      <c r="A109" s="142"/>
      <c r="B109" s="260"/>
      <c r="C109" s="275"/>
      <c r="D109" s="276"/>
      <c r="E109" s="276"/>
      <c r="F109" s="276"/>
      <c r="G109" s="260"/>
      <c r="H109" s="260"/>
      <c r="I109" s="277"/>
      <c r="J109" s="260"/>
      <c r="K109" s="358"/>
      <c r="L109" s="358"/>
    </row>
    <row r="110" spans="1:32" s="255" customFormat="1" x14ac:dyDescent="0.25">
      <c r="A110" s="119" t="s">
        <v>71</v>
      </c>
      <c r="B110" s="120"/>
      <c r="C110" s="120"/>
      <c r="D110" s="120"/>
      <c r="E110" s="120"/>
      <c r="F110" s="120"/>
      <c r="G110" s="120"/>
      <c r="H110" s="120"/>
      <c r="I110" s="120"/>
      <c r="J110" s="258">
        <f>J111+J112</f>
        <v>0</v>
      </c>
      <c r="K110" s="359"/>
      <c r="L110" s="360"/>
    </row>
    <row r="111" spans="1:32" s="255" customFormat="1" x14ac:dyDescent="0.25">
      <c r="A111" s="280"/>
      <c r="B111" s="143"/>
      <c r="C111" s="115"/>
      <c r="D111" s="116"/>
      <c r="E111" s="116"/>
      <c r="F111" s="116"/>
      <c r="G111" s="116"/>
      <c r="H111" s="117"/>
      <c r="I111" s="117"/>
      <c r="J111" s="117"/>
      <c r="K111" s="358"/>
      <c r="L111" s="358"/>
    </row>
    <row r="112" spans="1:32" s="255" customFormat="1" x14ac:dyDescent="0.25">
      <c r="A112" s="280"/>
      <c r="B112" s="143"/>
      <c r="C112" s="115"/>
      <c r="D112" s="116"/>
      <c r="E112" s="116"/>
      <c r="F112" s="116"/>
      <c r="G112" s="116"/>
      <c r="H112" s="117"/>
      <c r="I112" s="117"/>
      <c r="J112" s="117"/>
      <c r="K112" s="358"/>
      <c r="L112" s="358"/>
    </row>
  </sheetData>
  <mergeCells count="67">
    <mergeCell ref="A8:A11"/>
    <mergeCell ref="A12:A15"/>
    <mergeCell ref="C66:F66"/>
    <mergeCell ref="G66:J66"/>
    <mergeCell ref="A16:A19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M65:M66"/>
    <mergeCell ref="N65:N66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12:L112"/>
    <mergeCell ref="K110:L110"/>
    <mergeCell ref="K106:L106"/>
    <mergeCell ref="K107:L107"/>
    <mergeCell ref="K109:L109"/>
    <mergeCell ref="K108:L108"/>
    <mergeCell ref="K111:L111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8:D8 E38:F38 C90:J90 C84:L84" unlockedFormula="1"/>
    <ignoredError sqref="C20:L20 C25:J25 C46:L46 C51:J51 K76:L76" formulaRange="1"/>
    <ignoredError sqref="K90:L90" formulaRange="1" unlockedFormula="1"/>
    <ignoredError sqref="M76:N83 M85:N99 N84 N69:N75 M75 M70 M69 M71:M74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5"/>
  <sheetViews>
    <sheetView tabSelected="1" topLeftCell="A121" zoomScale="85" zoomScaleNormal="85" workbookViewId="0">
      <selection activeCell="B128" sqref="B128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  <col min="32" max="32" width="11.7109375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204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415" t="s">
        <v>3</v>
      </c>
      <c r="B5" s="468" t="s">
        <v>4</v>
      </c>
      <c r="C5" s="469" t="s">
        <v>5</v>
      </c>
      <c r="D5" s="470"/>
      <c r="E5" s="470"/>
      <c r="F5" s="471"/>
      <c r="G5" s="472" t="s">
        <v>189</v>
      </c>
      <c r="H5" s="473"/>
      <c r="I5" s="473"/>
      <c r="J5" s="474"/>
      <c r="K5" s="475" t="s">
        <v>74</v>
      </c>
      <c r="L5" s="407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416"/>
      <c r="B6" s="468"/>
      <c r="C6" s="478" t="s">
        <v>8</v>
      </c>
      <c r="D6" s="479"/>
      <c r="E6" s="478" t="s">
        <v>9</v>
      </c>
      <c r="F6" s="479"/>
      <c r="G6" s="480" t="s">
        <v>10</v>
      </c>
      <c r="H6" s="481"/>
      <c r="I6" s="480" t="s">
        <v>9</v>
      </c>
      <c r="J6" s="481"/>
      <c r="K6" s="476"/>
      <c r="L6" s="477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68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0</v>
      </c>
      <c r="D8" s="35">
        <f t="shared" ref="D8:J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/>
      <c r="D11" s="19"/>
      <c r="E11" s="18"/>
      <c r="F11" s="19"/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0</v>
      </c>
      <c r="D12" s="261">
        <f t="shared" ref="D12" si="2">SUM(D13:D15)</f>
        <v>0</v>
      </c>
      <c r="E12" s="24">
        <f>SUM(E13:E15)</f>
        <v>0</v>
      </c>
      <c r="F12" s="261">
        <f t="shared" ref="F12:J12" si="3">SUM(F13:F15)</f>
        <v>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/>
      <c r="D15" s="19"/>
      <c r="E15" s="18"/>
      <c r="F15" s="19"/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34">
        <f>C21+C22+C23</f>
        <v>0</v>
      </c>
      <c r="D20" s="35">
        <f t="shared" ref="D20:J20" si="6">SUM(D21:D23)</f>
        <v>0</v>
      </c>
      <c r="E20" s="7">
        <f t="shared" si="6"/>
        <v>0</v>
      </c>
      <c r="F20" s="6">
        <f t="shared" si="6"/>
        <v>0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/>
      <c r="D23" s="19"/>
      <c r="E23" s="18"/>
      <c r="F23" s="19"/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205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34">
        <f>C35+C36+C37</f>
        <v>0</v>
      </c>
      <c r="D34" s="35">
        <f t="shared" ref="D34:J34" si="9">SUM(D35:D37)</f>
        <v>0</v>
      </c>
      <c r="E34" s="7">
        <f t="shared" si="9"/>
        <v>0</v>
      </c>
      <c r="F34" s="6">
        <f t="shared" si="9"/>
        <v>0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/>
      <c r="D37" s="19"/>
      <c r="E37" s="18"/>
      <c r="F37" s="19"/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24">
        <f>SUM(C39:C41)</f>
        <v>1</v>
      </c>
      <c r="D38" s="261">
        <f t="shared" ref="D38" si="11">SUM(D39:D41)</f>
        <v>50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9</v>
      </c>
      <c r="H38" s="25">
        <f t="shared" si="12"/>
        <v>640</v>
      </c>
      <c r="I38" s="262">
        <f t="shared" si="12"/>
        <v>10</v>
      </c>
      <c r="J38" s="263">
        <f t="shared" si="12"/>
        <v>690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>
        <v>1</v>
      </c>
      <c r="D40" s="12">
        <v>50</v>
      </c>
      <c r="E40" s="13">
        <v>1</v>
      </c>
      <c r="F40" s="14">
        <v>50</v>
      </c>
      <c r="G40" s="11">
        <v>1</v>
      </c>
      <c r="H40" s="12">
        <v>50</v>
      </c>
      <c r="I40" s="13">
        <v>1</v>
      </c>
      <c r="J40" s="14">
        <v>50</v>
      </c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/>
      <c r="D41" s="19"/>
      <c r="E41" s="18"/>
      <c r="F41" s="19"/>
      <c r="G41" s="15">
        <f>1+5+1+1</f>
        <v>8</v>
      </c>
      <c r="H41" s="16">
        <f>160+220+160+50</f>
        <v>590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34">
        <f>C47+C48+C49</f>
        <v>0</v>
      </c>
      <c r="D46" s="35">
        <f t="shared" ref="D46:J46" si="15">SUM(D47:D49)</f>
        <v>0</v>
      </c>
      <c r="E46" s="7">
        <f t="shared" si="15"/>
        <v>0</v>
      </c>
      <c r="F46" s="6">
        <f t="shared" si="15"/>
        <v>0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/>
      <c r="D49" s="19"/>
      <c r="E49" s="18"/>
      <c r="F49" s="19"/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32" ht="19.5" thickBot="1" x14ac:dyDescent="0.3">
      <c r="A65" s="438" t="s">
        <v>206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208</v>
      </c>
      <c r="P65" s="394"/>
      <c r="Q65" s="395"/>
      <c r="R65" s="387" t="s">
        <v>209</v>
      </c>
      <c r="S65" s="388"/>
      <c r="T65" s="389"/>
      <c r="U65" s="387" t="s">
        <v>210</v>
      </c>
      <c r="V65" s="388"/>
      <c r="W65" s="389"/>
      <c r="X65" s="387" t="s">
        <v>211</v>
      </c>
      <c r="Y65" s="388"/>
      <c r="Z65" s="389"/>
      <c r="AA65" s="387" t="s">
        <v>73</v>
      </c>
      <c r="AB65" s="388"/>
      <c r="AC65" s="389"/>
      <c r="AD65" s="387" t="s">
        <v>212</v>
      </c>
      <c r="AE65" s="388"/>
      <c r="AF65" s="389"/>
    </row>
    <row r="66" spans="1:32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  <c r="AD66" s="390"/>
      <c r="AE66" s="391"/>
      <c r="AF66" s="392"/>
    </row>
    <row r="67" spans="1:32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49" t="s">
        <v>37</v>
      </c>
      <c r="AD67" s="54" t="s">
        <v>10</v>
      </c>
      <c r="AE67" s="53" t="s">
        <v>9</v>
      </c>
      <c r="AF67" s="401" t="s">
        <v>37</v>
      </c>
    </row>
    <row r="68" spans="1:32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50"/>
      <c r="AD68" s="321" t="s">
        <v>38</v>
      </c>
      <c r="AE68" s="322" t="s">
        <v>38</v>
      </c>
      <c r="AF68" s="45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256">
        <f>SUM(D70:D73)</f>
        <v>0</v>
      </c>
      <c r="E69" s="334">
        <f t="shared" ref="E69:L69" si="18">SUM(E70:E75)</f>
        <v>2</v>
      </c>
      <c r="F69" s="256">
        <f t="shared" si="18"/>
        <v>0.60000000000000009</v>
      </c>
      <c r="G69" s="64">
        <f t="shared" si="18"/>
        <v>13</v>
      </c>
      <c r="H69" s="65">
        <f t="shared" si="18"/>
        <v>9.7799999999999994</v>
      </c>
      <c r="I69" s="64">
        <f t="shared" si="18"/>
        <v>40</v>
      </c>
      <c r="J69" s="65">
        <f>SUM(J70:J75)</f>
        <v>17.919999999999995</v>
      </c>
      <c r="K69" s="87">
        <f t="shared" si="18"/>
        <v>14</v>
      </c>
      <c r="L69" s="125">
        <f t="shared" si="18"/>
        <v>13.18</v>
      </c>
      <c r="M69" s="121">
        <f>J69/L69*100</f>
        <v>135.9635811836115</v>
      </c>
      <c r="N69" s="121" t="e">
        <f>F69/D69*100</f>
        <v>#DIV/0!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2">
        <v>1</v>
      </c>
      <c r="F71" s="71">
        <v>0.4</v>
      </c>
      <c r="G71" s="70">
        <v>5</v>
      </c>
      <c r="H71" s="71">
        <f>1.4+0.8+0.6+1.2+0.9</f>
        <v>4.9000000000000004</v>
      </c>
      <c r="I71" s="70">
        <v>20</v>
      </c>
      <c r="J71" s="323">
        <f>0.36+8.34+0.4+0.18+0.2+0.18+0.2+0.4</f>
        <v>10.259999999999998</v>
      </c>
      <c r="K71" s="74">
        <v>6</v>
      </c>
      <c r="L71" s="67">
        <v>8.3000000000000007</v>
      </c>
      <c r="M71" s="121">
        <f t="shared" si="19"/>
        <v>123.61445783132527</v>
      </c>
      <c r="N71" s="121" t="e">
        <f t="shared" si="20"/>
        <v>#DIV/0!</v>
      </c>
      <c r="O71" s="167"/>
      <c r="P71" s="344"/>
      <c r="Q71" s="169"/>
      <c r="R71" s="252"/>
      <c r="S71" s="240"/>
      <c r="T71" s="169"/>
      <c r="U71" s="252"/>
      <c r="V71" s="240"/>
      <c r="W71" s="169"/>
      <c r="X71" s="298">
        <v>0</v>
      </c>
      <c r="Y71" s="344">
        <v>0.4</v>
      </c>
      <c r="Z71" s="169" t="e">
        <f>Y71/X71*100</f>
        <v>#DIV/0!</v>
      </c>
      <c r="AA71" s="217"/>
      <c r="AB71" s="218"/>
      <c r="AC71" s="314"/>
      <c r="AD71" s="217"/>
      <c r="AE71" s="218"/>
      <c r="AF71" s="254"/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>
        <v>1</v>
      </c>
      <c r="F72" s="71">
        <v>0.2</v>
      </c>
      <c r="G72" s="70">
        <v>6</v>
      </c>
      <c r="H72" s="71">
        <f>4.68</f>
        <v>4.68</v>
      </c>
      <c r="I72" s="70">
        <v>16</v>
      </c>
      <c r="J72" s="323">
        <f>6.68+0.2+0.24+0.2</f>
        <v>7.32</v>
      </c>
      <c r="K72" s="74">
        <v>6</v>
      </c>
      <c r="L72" s="67">
        <v>4.68</v>
      </c>
      <c r="M72" s="121">
        <f t="shared" si="19"/>
        <v>156.41025641025644</v>
      </c>
      <c r="N72" s="121" t="e">
        <f t="shared" si="20"/>
        <v>#DIV/0!</v>
      </c>
      <c r="O72" s="167"/>
      <c r="P72" s="344"/>
      <c r="Q72" s="169"/>
      <c r="R72" s="279"/>
      <c r="S72" s="192"/>
      <c r="T72" s="169"/>
      <c r="U72" s="299"/>
      <c r="V72" s="192"/>
      <c r="W72" s="169"/>
      <c r="X72" s="298">
        <v>0</v>
      </c>
      <c r="Y72" s="240">
        <v>0.2</v>
      </c>
      <c r="Z72" s="169" t="e">
        <f>Y72/X72*100</f>
        <v>#DIV/0!</v>
      </c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/>
      <c r="P73" s="344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 t="e">
        <f t="shared" si="20"/>
        <v>#DIV/0!</v>
      </c>
      <c r="O74" s="167"/>
      <c r="P74" s="168"/>
      <c r="Q74" s="169"/>
      <c r="R74" s="252"/>
      <c r="S74" s="353"/>
      <c r="T74" s="169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354"/>
      <c r="Q75" s="169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0</v>
      </c>
      <c r="D81" s="98"/>
      <c r="E81" s="99">
        <v>4</v>
      </c>
      <c r="F81" s="100"/>
      <c r="G81" s="101">
        <v>10</v>
      </c>
      <c r="H81" s="102"/>
      <c r="I81" s="101">
        <v>10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352"/>
      <c r="AA81" s="246"/>
      <c r="AB81" s="247"/>
      <c r="AC81" s="316"/>
      <c r="AD81" s="342">
        <v>0</v>
      </c>
      <c r="AE81" s="343">
        <v>4</v>
      </c>
      <c r="AF81" s="352" t="e">
        <f t="shared" ref="AF81:AF82" si="22">AE81/AD81</f>
        <v>#DIV/0!</v>
      </c>
    </row>
    <row r="82" spans="1:32" ht="36.75" customHeight="1" thickBot="1" x14ac:dyDescent="0.3">
      <c r="A82" s="198" t="s">
        <v>55</v>
      </c>
      <c r="B82" s="199" t="s">
        <v>49</v>
      </c>
      <c r="C82" s="88">
        <v>0</v>
      </c>
      <c r="D82" s="89"/>
      <c r="E82" s="90">
        <v>11</v>
      </c>
      <c r="F82" s="91"/>
      <c r="G82" s="148">
        <v>57</v>
      </c>
      <c r="H82" s="149"/>
      <c r="I82" s="148">
        <v>52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352"/>
      <c r="AA82" s="229"/>
      <c r="AB82" s="230"/>
      <c r="AC82" s="317"/>
      <c r="AD82" s="229">
        <v>0</v>
      </c>
      <c r="AE82" s="230">
        <v>11</v>
      </c>
      <c r="AF82" s="352" t="e">
        <f t="shared" si="22"/>
        <v>#DIV/0!</v>
      </c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3">SUM(E85:E89)</f>
        <v>0</v>
      </c>
      <c r="F84" s="114">
        <f>SUM(F85:F89)</f>
        <v>0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 t="e">
        <f t="shared" si="20"/>
        <v>#DIV/0!</v>
      </c>
      <c r="O86" s="217"/>
      <c r="P86" s="218"/>
      <c r="R86" s="217"/>
      <c r="S86" s="218"/>
      <c r="T86" s="169"/>
      <c r="U86" s="217"/>
      <c r="V86" s="218"/>
      <c r="W86" s="169"/>
      <c r="X86" s="217"/>
      <c r="Y86" s="218"/>
      <c r="Z86" s="169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16</v>
      </c>
      <c r="D97" s="98"/>
      <c r="E97" s="99">
        <v>16</v>
      </c>
      <c r="F97" s="100"/>
      <c r="G97" s="101">
        <v>55</v>
      </c>
      <c r="H97" s="102"/>
      <c r="I97" s="101">
        <v>55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169"/>
      <c r="AA97" s="246"/>
      <c r="AB97" s="247"/>
      <c r="AC97" s="316"/>
      <c r="AD97" s="229">
        <v>16</v>
      </c>
      <c r="AE97" s="230">
        <v>16</v>
      </c>
      <c r="AF97" s="169">
        <f>AE97/AD97*100</f>
        <v>100</v>
      </c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32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32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32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J107+J108+J109+J110+J111+J112+J113+J114+J115+J116+J118+J119+J120+J121+J122+J123+J124+J125+J126+J127+J128+J129</f>
        <v>9.6199999999999974</v>
      </c>
      <c r="K106" s="453"/>
      <c r="L106" s="45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4" t="s">
        <v>85</v>
      </c>
      <c r="L107" s="455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4" t="s">
        <v>118</v>
      </c>
      <c r="L108" s="45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60" t="s">
        <v>120</v>
      </c>
      <c r="L109" s="46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5" t="s">
        <v>123</v>
      </c>
      <c r="L110" s="466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5" t="s">
        <v>125</v>
      </c>
      <c r="L111" s="466"/>
      <c r="M111"/>
      <c r="N111"/>
      <c r="O111"/>
      <c r="P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5" t="s">
        <v>127</v>
      </c>
      <c r="L112" s="46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1" t="s">
        <v>112</v>
      </c>
      <c r="L113" s="452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4" t="s">
        <v>125</v>
      </c>
      <c r="L114" s="464"/>
      <c r="M114"/>
      <c r="N114"/>
      <c r="O114"/>
      <c r="P114"/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4" t="s">
        <v>125</v>
      </c>
      <c r="L115" s="464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4" t="s">
        <v>132</v>
      </c>
      <c r="L116" s="464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4" t="s">
        <v>148</v>
      </c>
      <c r="L117" s="464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4" t="s">
        <v>149</v>
      </c>
      <c r="L118" s="464"/>
      <c r="M118"/>
      <c r="N118"/>
      <c r="O118"/>
      <c r="P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5" t="s">
        <v>125</v>
      </c>
      <c r="L119" s="466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5" t="s">
        <v>125</v>
      </c>
      <c r="L120" s="466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5" t="s">
        <v>173</v>
      </c>
      <c r="L121" s="466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5" t="s">
        <v>202</v>
      </c>
      <c r="L122" s="466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4" t="s">
        <v>125</v>
      </c>
      <c r="L123" s="464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57">
        <v>0.02</v>
      </c>
      <c r="K124" s="451" t="s">
        <v>198</v>
      </c>
      <c r="L124" s="452"/>
    </row>
    <row r="125" spans="1:16" ht="42.75" customHeight="1" x14ac:dyDescent="0.25">
      <c r="A125" s="355" t="s">
        <v>199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57">
        <v>0.2</v>
      </c>
      <c r="K125" s="451" t="s">
        <v>198</v>
      </c>
      <c r="L125" s="452"/>
    </row>
    <row r="126" spans="1:16" ht="42" customHeight="1" x14ac:dyDescent="0.25">
      <c r="A126" s="355" t="s">
        <v>200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57">
        <v>0.2</v>
      </c>
      <c r="K126" s="451" t="s">
        <v>198</v>
      </c>
      <c r="L126" s="452"/>
    </row>
    <row r="127" spans="1:16" ht="40.5" customHeight="1" x14ac:dyDescent="0.25">
      <c r="A127" s="355" t="s">
        <v>201</v>
      </c>
      <c r="B127" s="356" t="s">
        <v>122</v>
      </c>
      <c r="C127" s="275"/>
      <c r="D127" s="276"/>
      <c r="E127" s="276"/>
      <c r="F127" s="276"/>
      <c r="G127" s="260"/>
      <c r="H127" s="260"/>
      <c r="I127" s="276"/>
      <c r="J127" s="357">
        <v>0.2</v>
      </c>
      <c r="K127" s="451" t="s">
        <v>203</v>
      </c>
      <c r="L127" s="452"/>
    </row>
    <row r="128" spans="1:16" ht="40.5" customHeight="1" x14ac:dyDescent="0.25">
      <c r="A128" s="355" t="s">
        <v>213</v>
      </c>
      <c r="B128" s="356" t="s">
        <v>84</v>
      </c>
      <c r="C128" s="275"/>
      <c r="D128" s="276"/>
      <c r="E128" s="276"/>
      <c r="F128" s="276"/>
      <c r="G128" s="260"/>
      <c r="H128" s="260"/>
      <c r="I128" s="276"/>
      <c r="J128" s="357">
        <v>0.2</v>
      </c>
      <c r="K128" s="451" t="s">
        <v>198</v>
      </c>
      <c r="L128" s="452"/>
    </row>
    <row r="129" spans="1:12" ht="51.75" customHeight="1" x14ac:dyDescent="0.25">
      <c r="A129" s="355" t="s">
        <v>207</v>
      </c>
      <c r="B129" s="356" t="s">
        <v>84</v>
      </c>
      <c r="C129" s="275"/>
      <c r="D129" s="276"/>
      <c r="E129" s="276"/>
      <c r="F129" s="276"/>
      <c r="G129" s="260"/>
      <c r="H129" s="260"/>
      <c r="I129" s="276"/>
      <c r="J129" s="357">
        <v>0.4</v>
      </c>
      <c r="K129" s="451" t="s">
        <v>198</v>
      </c>
      <c r="L129" s="452"/>
    </row>
    <row r="130" spans="1:12" ht="22.5" customHeight="1" x14ac:dyDescent="0.25">
      <c r="A130" s="345" t="s">
        <v>71</v>
      </c>
      <c r="B130" s="143"/>
      <c r="C130" s="115"/>
      <c r="D130" s="116"/>
      <c r="E130" s="116"/>
      <c r="F130" s="116"/>
      <c r="G130" s="116"/>
      <c r="H130" s="117"/>
      <c r="I130" s="117"/>
      <c r="J130" s="307">
        <f>J131+J132+J133+J134</f>
        <v>0.64</v>
      </c>
      <c r="K130" s="358"/>
      <c r="L130" s="358"/>
    </row>
    <row r="131" spans="1:12" ht="30.75" customHeight="1" x14ac:dyDescent="0.25">
      <c r="A131" s="308" t="s">
        <v>137</v>
      </c>
      <c r="B131" s="260" t="s">
        <v>122</v>
      </c>
      <c r="C131" s="259"/>
      <c r="D131" s="259"/>
      <c r="E131" s="259"/>
      <c r="F131" s="259"/>
      <c r="G131" s="259"/>
      <c r="H131" s="259"/>
      <c r="I131" s="259"/>
      <c r="J131" s="259">
        <v>0.12</v>
      </c>
      <c r="K131" s="456" t="s">
        <v>138</v>
      </c>
      <c r="L131" s="457"/>
    </row>
    <row r="132" spans="1:12" ht="30.75" customHeight="1" x14ac:dyDescent="0.25">
      <c r="A132" s="308" t="s">
        <v>167</v>
      </c>
      <c r="B132" s="260" t="s">
        <v>122</v>
      </c>
      <c r="C132" s="259"/>
      <c r="D132" s="259"/>
      <c r="E132" s="259"/>
      <c r="F132" s="259"/>
      <c r="G132" s="259"/>
      <c r="H132" s="259"/>
      <c r="I132" s="259"/>
      <c r="J132" s="259">
        <v>0.12</v>
      </c>
      <c r="K132" s="456" t="s">
        <v>138</v>
      </c>
      <c r="L132" s="457"/>
    </row>
    <row r="133" spans="1:12" ht="34.5" customHeight="1" x14ac:dyDescent="0.25">
      <c r="A133" s="308" t="s">
        <v>184</v>
      </c>
      <c r="B133" s="260" t="s">
        <v>122</v>
      </c>
      <c r="C133" s="259"/>
      <c r="D133" s="259"/>
      <c r="E133" s="259"/>
      <c r="F133" s="259"/>
      <c r="G133" s="259"/>
      <c r="H133" s="259"/>
      <c r="I133" s="259"/>
      <c r="J133" s="259">
        <v>0.2</v>
      </c>
      <c r="K133" s="456" t="s">
        <v>138</v>
      </c>
      <c r="L133" s="457"/>
    </row>
    <row r="134" spans="1:12" ht="34.5" customHeight="1" x14ac:dyDescent="0.25">
      <c r="A134" s="308" t="s">
        <v>196</v>
      </c>
      <c r="B134" s="260" t="s">
        <v>122</v>
      </c>
      <c r="C134" s="259"/>
      <c r="D134" s="259"/>
      <c r="E134" s="259"/>
      <c r="F134" s="259"/>
      <c r="G134" s="259"/>
      <c r="H134" s="259"/>
      <c r="I134" s="259"/>
      <c r="J134" s="259">
        <v>0.2</v>
      </c>
      <c r="K134" s="456" t="s">
        <v>138</v>
      </c>
      <c r="L134" s="457"/>
    </row>
    <row r="135" spans="1:12" ht="16.5" customHeight="1" x14ac:dyDescent="0.25">
      <c r="A135" s="120" t="s">
        <v>139</v>
      </c>
      <c r="B135" s="309"/>
      <c r="C135" s="310"/>
      <c r="D135" s="311"/>
      <c r="E135" s="311"/>
      <c r="F135" s="311"/>
      <c r="G135" s="311"/>
      <c r="H135" s="312"/>
      <c r="I135" s="312"/>
      <c r="J135" s="258">
        <f>J130+J106</f>
        <v>10.259999999999998</v>
      </c>
      <c r="K135" s="458"/>
      <c r="L135" s="458"/>
    </row>
  </sheetData>
  <mergeCells count="90">
    <mergeCell ref="K132:L132"/>
    <mergeCell ref="K133:L133"/>
    <mergeCell ref="K134:L134"/>
    <mergeCell ref="K135:L135"/>
    <mergeCell ref="K128:L128"/>
    <mergeCell ref="K129:L129"/>
    <mergeCell ref="K131:L131"/>
    <mergeCell ref="K124:L124"/>
    <mergeCell ref="K125:L125"/>
    <mergeCell ref="K126:L126"/>
    <mergeCell ref="K127:L127"/>
    <mergeCell ref="K130:L130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H73:J73 H71 J71:J72 H72" unlockedFormula="1"/>
    <ignoredError sqref="C25:J25" formulaRange="1"/>
    <ignoredError sqref="H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13"/>
  <sheetViews>
    <sheetView topLeftCell="A97" workbookViewId="0">
      <selection activeCell="B107" sqref="B107:M108"/>
    </sheetView>
  </sheetViews>
  <sheetFormatPr defaultRowHeight="15" x14ac:dyDescent="0.25"/>
  <cols>
    <col min="2" max="2" width="39.42578125" customWidth="1"/>
    <col min="3" max="3" width="19.42578125" customWidth="1"/>
    <col min="4" max="4" width="10" customWidth="1"/>
    <col min="5" max="5" width="9.85546875" customWidth="1"/>
    <col min="7" max="7" width="9.28515625" customWidth="1"/>
    <col min="12" max="12" width="8.140625" customWidth="1"/>
    <col min="13" max="13" width="9.28515625" customWidth="1"/>
    <col min="14" max="30" width="12" customWidth="1"/>
    <col min="31" max="33" width="0" hidden="1" customWidth="1"/>
  </cols>
  <sheetData>
    <row r="1" spans="2:26" ht="18.75" x14ac:dyDescent="0.25">
      <c r="B1" s="410" t="s">
        <v>0</v>
      </c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O1" s="233"/>
      <c r="P1" s="233"/>
      <c r="Q1" s="234"/>
      <c r="R1" s="235"/>
      <c r="S1" s="234"/>
      <c r="T1" s="236"/>
      <c r="U1" s="237"/>
      <c r="V1" s="238"/>
      <c r="W1" s="237"/>
      <c r="X1" s="238"/>
      <c r="Y1" s="237"/>
      <c r="Z1" s="239"/>
    </row>
    <row r="2" spans="2:26" ht="18.75" x14ac:dyDescent="0.25">
      <c r="B2" s="411" t="s">
        <v>1</v>
      </c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O2" s="233"/>
      <c r="P2" s="233"/>
      <c r="Q2" s="234"/>
      <c r="R2" s="235"/>
      <c r="S2" s="234"/>
      <c r="T2" s="236"/>
      <c r="U2" s="237"/>
      <c r="V2" s="238"/>
      <c r="W2" s="237"/>
      <c r="X2" s="238"/>
      <c r="Y2" s="237"/>
      <c r="Z2" s="239"/>
    </row>
    <row r="3" spans="2:26" ht="21" customHeight="1" thickBot="1" x14ac:dyDescent="0.3">
      <c r="B3" s="411" t="s">
        <v>2</v>
      </c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O3" s="233"/>
      <c r="P3" s="233"/>
      <c r="Q3" s="234"/>
      <c r="R3" s="235"/>
      <c r="S3" s="234"/>
      <c r="T3" s="236"/>
      <c r="U3" s="237"/>
      <c r="V3" s="238"/>
      <c r="W3" s="237"/>
      <c r="X3" s="238"/>
      <c r="Y3" s="237"/>
      <c r="Z3" s="239"/>
    </row>
    <row r="4" spans="2:26" ht="19.5" thickBot="1" x14ac:dyDescent="0.3">
      <c r="B4" s="412" t="s">
        <v>91</v>
      </c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4"/>
      <c r="O4" s="233"/>
      <c r="P4" s="233"/>
      <c r="Q4" s="234"/>
      <c r="R4" s="235"/>
      <c r="S4" s="234"/>
      <c r="T4" s="236"/>
      <c r="U4" s="237"/>
      <c r="V4" s="238"/>
      <c r="W4" s="237"/>
      <c r="X4" s="238"/>
      <c r="Y4" s="237"/>
      <c r="Z4" s="239"/>
    </row>
    <row r="5" spans="2:26" x14ac:dyDescent="0.25">
      <c r="B5" s="415" t="s">
        <v>3</v>
      </c>
      <c r="C5" s="418" t="s">
        <v>4</v>
      </c>
      <c r="D5" s="419" t="s">
        <v>5</v>
      </c>
      <c r="E5" s="419"/>
      <c r="F5" s="419"/>
      <c r="G5" s="419"/>
      <c r="H5" s="420" t="s">
        <v>6</v>
      </c>
      <c r="I5" s="421"/>
      <c r="J5" s="421"/>
      <c r="K5" s="422"/>
      <c r="L5" s="379" t="s">
        <v>7</v>
      </c>
      <c r="M5" s="380"/>
      <c r="O5" s="233"/>
      <c r="P5" s="233"/>
      <c r="Q5" s="234"/>
      <c r="R5" s="235"/>
      <c r="S5" s="234"/>
      <c r="T5" s="236"/>
      <c r="U5" s="237"/>
      <c r="V5" s="238"/>
      <c r="W5" s="237"/>
      <c r="X5" s="238"/>
      <c r="Y5" s="237"/>
      <c r="Z5" s="239"/>
    </row>
    <row r="6" spans="2:26" x14ac:dyDescent="0.25">
      <c r="B6" s="416"/>
      <c r="C6" s="418"/>
      <c r="D6" s="384" t="s">
        <v>8</v>
      </c>
      <c r="E6" s="384"/>
      <c r="F6" s="384" t="s">
        <v>9</v>
      </c>
      <c r="G6" s="384"/>
      <c r="H6" s="385" t="s">
        <v>10</v>
      </c>
      <c r="I6" s="386"/>
      <c r="J6" s="385" t="s">
        <v>9</v>
      </c>
      <c r="K6" s="386"/>
      <c r="L6" s="423"/>
      <c r="M6" s="424"/>
      <c r="O6" s="233"/>
      <c r="P6" s="233"/>
      <c r="Q6" s="234"/>
      <c r="R6" s="235"/>
      <c r="S6" s="234"/>
      <c r="T6" s="236"/>
      <c r="U6" s="237"/>
      <c r="V6" s="238"/>
      <c r="W6" s="237"/>
      <c r="X6" s="238"/>
      <c r="Y6" s="237"/>
      <c r="Z6" s="239"/>
    </row>
    <row r="7" spans="2:26" ht="18.75" customHeight="1" thickBot="1" x14ac:dyDescent="0.3">
      <c r="B7" s="417"/>
      <c r="C7" s="418"/>
      <c r="D7" s="1" t="s">
        <v>11</v>
      </c>
      <c r="E7" s="2" t="s">
        <v>12</v>
      </c>
      <c r="F7" s="1" t="s">
        <v>11</v>
      </c>
      <c r="G7" s="3" t="s">
        <v>13</v>
      </c>
      <c r="H7" s="4" t="s">
        <v>11</v>
      </c>
      <c r="I7" s="4" t="s">
        <v>12</v>
      </c>
      <c r="J7" s="4" t="s">
        <v>11</v>
      </c>
      <c r="K7" s="4" t="s">
        <v>12</v>
      </c>
      <c r="L7" s="4" t="s">
        <v>11</v>
      </c>
      <c r="M7" s="5" t="s">
        <v>12</v>
      </c>
      <c r="O7" s="233"/>
      <c r="P7" s="233"/>
      <c r="Q7" s="234"/>
      <c r="R7" s="235"/>
      <c r="S7" s="234"/>
      <c r="T7" s="236"/>
      <c r="U7" s="237"/>
      <c r="V7" s="238"/>
      <c r="W7" s="237"/>
      <c r="X7" s="238"/>
      <c r="Y7" s="237"/>
      <c r="Z7" s="239"/>
    </row>
    <row r="8" spans="2:26" ht="30" x14ac:dyDescent="0.25">
      <c r="B8" s="425" t="s">
        <v>14</v>
      </c>
      <c r="C8" s="153" t="s">
        <v>15</v>
      </c>
      <c r="D8" s="34">
        <f>D9+D10+D11</f>
        <v>1</v>
      </c>
      <c r="E8" s="35">
        <f t="shared" ref="E8:M8" si="0">SUM(E9:E11)</f>
        <v>5</v>
      </c>
      <c r="F8" s="7">
        <f t="shared" si="0"/>
        <v>1</v>
      </c>
      <c r="G8" s="6">
        <f t="shared" si="0"/>
        <v>5</v>
      </c>
      <c r="H8" s="7">
        <f t="shared" si="0"/>
        <v>1</v>
      </c>
      <c r="I8" s="8">
        <f t="shared" si="0"/>
        <v>5</v>
      </c>
      <c r="J8" s="9">
        <f t="shared" si="0"/>
        <v>1</v>
      </c>
      <c r="K8" s="10">
        <f t="shared" si="0"/>
        <v>5</v>
      </c>
      <c r="L8" s="7">
        <f t="shared" si="0"/>
        <v>10</v>
      </c>
      <c r="M8" s="6">
        <f t="shared" si="0"/>
        <v>110</v>
      </c>
      <c r="O8" s="233"/>
      <c r="P8" s="233"/>
      <c r="Q8" s="234"/>
      <c r="R8" s="235"/>
      <c r="S8" s="234"/>
      <c r="T8" s="236"/>
      <c r="U8" s="237"/>
      <c r="V8" s="238"/>
      <c r="W8" s="237"/>
      <c r="X8" s="238"/>
      <c r="Y8" s="237"/>
      <c r="Z8" s="239"/>
    </row>
    <row r="9" spans="2:26" x14ac:dyDescent="0.25">
      <c r="B9" s="426"/>
      <c r="C9" s="154" t="s">
        <v>16</v>
      </c>
      <c r="D9" s="11"/>
      <c r="E9" s="12"/>
      <c r="F9" s="13"/>
      <c r="G9" s="14"/>
      <c r="H9" s="15"/>
      <c r="I9" s="16"/>
      <c r="J9" s="15"/>
      <c r="K9" s="33"/>
      <c r="L9" s="15">
        <v>0</v>
      </c>
      <c r="M9" s="17">
        <v>0</v>
      </c>
      <c r="O9" s="233"/>
      <c r="P9" s="233"/>
      <c r="Q9" s="234"/>
      <c r="R9" s="235"/>
      <c r="S9" s="234"/>
      <c r="T9" s="236"/>
      <c r="U9" s="237"/>
      <c r="V9" s="238"/>
      <c r="W9" s="237"/>
      <c r="X9" s="238"/>
      <c r="Y9" s="237"/>
      <c r="Z9" s="239"/>
    </row>
    <row r="10" spans="2:26" x14ac:dyDescent="0.25">
      <c r="B10" s="426"/>
      <c r="C10" s="154" t="s">
        <v>17</v>
      </c>
      <c r="D10" s="11"/>
      <c r="E10" s="12"/>
      <c r="F10" s="13"/>
      <c r="G10" s="14"/>
      <c r="H10" s="15"/>
      <c r="I10" s="16"/>
      <c r="J10" s="15"/>
      <c r="K10" s="33"/>
      <c r="L10" s="15">
        <v>0</v>
      </c>
      <c r="M10" s="17">
        <v>0</v>
      </c>
      <c r="O10" s="233"/>
      <c r="P10" s="233"/>
      <c r="Q10" s="234"/>
      <c r="R10" s="235"/>
      <c r="S10" s="234"/>
      <c r="T10" s="236"/>
      <c r="U10" s="237"/>
      <c r="V10" s="238"/>
      <c r="W10" s="237"/>
      <c r="X10" s="238"/>
      <c r="Y10" s="237"/>
      <c r="Z10" s="239"/>
    </row>
    <row r="11" spans="2:26" ht="15.75" thickBot="1" x14ac:dyDescent="0.3">
      <c r="B11" s="427"/>
      <c r="C11" s="155" t="s">
        <v>18</v>
      </c>
      <c r="D11" s="18">
        <v>1</v>
      </c>
      <c r="E11" s="19">
        <v>5</v>
      </c>
      <c r="F11" s="20">
        <v>1</v>
      </c>
      <c r="G11" s="21">
        <v>5</v>
      </c>
      <c r="H11" s="18">
        <v>1</v>
      </c>
      <c r="I11" s="19">
        <v>5</v>
      </c>
      <c r="J11" s="20">
        <v>1</v>
      </c>
      <c r="K11" s="21">
        <v>5</v>
      </c>
      <c r="L11" s="39">
        <v>10</v>
      </c>
      <c r="M11" s="27">
        <v>110</v>
      </c>
      <c r="O11" s="233"/>
      <c r="P11" s="233"/>
      <c r="Q11" s="234"/>
      <c r="R11" s="235"/>
      <c r="S11" s="234"/>
      <c r="T11" s="236"/>
      <c r="U11" s="237"/>
      <c r="V11" s="238"/>
      <c r="W11" s="237"/>
      <c r="X11" s="238"/>
      <c r="Y11" s="237"/>
      <c r="Z11" s="239"/>
    </row>
    <row r="12" spans="2:26" ht="30" x14ac:dyDescent="0.25">
      <c r="B12" s="428" t="s">
        <v>19</v>
      </c>
      <c r="C12" s="153" t="s">
        <v>20</v>
      </c>
      <c r="D12" s="24">
        <f>SUM(D13:D15)</f>
        <v>1</v>
      </c>
      <c r="E12" s="261">
        <f t="shared" ref="E12" si="1">SUM(E13:E15)</f>
        <v>40</v>
      </c>
      <c r="F12" s="24">
        <f>SUM(F13:F15)</f>
        <v>1</v>
      </c>
      <c r="G12" s="261">
        <f t="shared" ref="G12:K12" si="2">SUM(G13:G15)</f>
        <v>40</v>
      </c>
      <c r="H12" s="24">
        <f t="shared" si="2"/>
        <v>2</v>
      </c>
      <c r="I12" s="25">
        <f t="shared" si="2"/>
        <v>90</v>
      </c>
      <c r="J12" s="262">
        <f t="shared" si="2"/>
        <v>2</v>
      </c>
      <c r="K12" s="263">
        <f t="shared" si="2"/>
        <v>90</v>
      </c>
      <c r="L12" s="24">
        <f>SUM(L13:L15)</f>
        <v>11</v>
      </c>
      <c r="M12" s="261">
        <f t="shared" ref="M12" si="3">SUM(M13:M15)</f>
        <v>730</v>
      </c>
      <c r="O12" s="233"/>
      <c r="P12" s="233"/>
      <c r="Q12" s="234"/>
      <c r="R12" s="235"/>
      <c r="S12" s="234"/>
      <c r="T12" s="236"/>
      <c r="U12" s="237"/>
      <c r="V12" s="238"/>
      <c r="W12" s="237"/>
      <c r="X12" s="238"/>
      <c r="Y12" s="237"/>
      <c r="Z12" s="239"/>
    </row>
    <row r="13" spans="2:26" x14ac:dyDescent="0.25">
      <c r="B13" s="429"/>
      <c r="C13" s="272" t="s">
        <v>16</v>
      </c>
      <c r="D13" s="11"/>
      <c r="E13" s="12"/>
      <c r="F13" s="13"/>
      <c r="G13" s="14"/>
      <c r="H13" s="15"/>
      <c r="I13" s="16"/>
      <c r="J13" s="15"/>
      <c r="K13" s="16"/>
      <c r="L13" s="15">
        <v>0</v>
      </c>
      <c r="M13" s="17">
        <v>0</v>
      </c>
      <c r="O13" s="233"/>
      <c r="P13" s="233"/>
      <c r="Q13" s="234"/>
      <c r="R13" s="235"/>
      <c r="S13" s="234"/>
      <c r="T13" s="236"/>
      <c r="U13" s="237"/>
      <c r="V13" s="238"/>
      <c r="W13" s="237"/>
      <c r="X13" s="238"/>
      <c r="Y13" s="237"/>
      <c r="Z13" s="239"/>
    </row>
    <row r="14" spans="2:26" x14ac:dyDescent="0.25">
      <c r="B14" s="429"/>
      <c r="C14" s="154" t="s">
        <v>17</v>
      </c>
      <c r="D14" s="11"/>
      <c r="E14" s="12"/>
      <c r="F14" s="13"/>
      <c r="G14" s="14"/>
      <c r="H14" s="15"/>
      <c r="I14" s="16"/>
      <c r="J14" s="15"/>
      <c r="K14" s="16"/>
      <c r="L14" s="15">
        <v>1</v>
      </c>
      <c r="M14" s="17">
        <v>50</v>
      </c>
      <c r="O14" s="233"/>
      <c r="P14" s="233"/>
      <c r="Q14" s="234"/>
      <c r="R14" s="235"/>
      <c r="S14" s="234"/>
      <c r="T14" s="236"/>
      <c r="U14" s="237"/>
      <c r="V14" s="238"/>
      <c r="W14" s="237"/>
      <c r="X14" s="238"/>
      <c r="Y14" s="237"/>
      <c r="Z14" s="239"/>
    </row>
    <row r="15" spans="2:26" ht="15.75" thickBot="1" x14ac:dyDescent="0.3">
      <c r="B15" s="429"/>
      <c r="C15" s="273" t="s">
        <v>18</v>
      </c>
      <c r="D15" s="18">
        <v>1</v>
      </c>
      <c r="E15" s="19">
        <v>40</v>
      </c>
      <c r="F15" s="20">
        <v>1</v>
      </c>
      <c r="G15" s="21">
        <v>40</v>
      </c>
      <c r="H15" s="15">
        <v>2</v>
      </c>
      <c r="I15" s="16">
        <v>90</v>
      </c>
      <c r="J15" s="15">
        <v>2</v>
      </c>
      <c r="K15" s="16">
        <v>90</v>
      </c>
      <c r="L15" s="15">
        <v>10</v>
      </c>
      <c r="M15" s="17">
        <v>680</v>
      </c>
      <c r="O15" s="233"/>
      <c r="P15" s="233"/>
      <c r="Q15" s="234"/>
      <c r="R15" s="235"/>
      <c r="S15" s="234"/>
      <c r="T15" s="236"/>
      <c r="U15" s="237"/>
      <c r="V15" s="238"/>
      <c r="W15" s="237"/>
      <c r="X15" s="238"/>
      <c r="Y15" s="237"/>
      <c r="Z15" s="239"/>
    </row>
    <row r="16" spans="2:26" x14ac:dyDescent="0.25">
      <c r="B16" s="431" t="s">
        <v>21</v>
      </c>
      <c r="C16" s="153" t="s">
        <v>22</v>
      </c>
      <c r="D16" s="7">
        <f t="shared" ref="D16:K16" si="4">SUM(D17:D19)</f>
        <v>0</v>
      </c>
      <c r="E16" s="6">
        <f t="shared" si="4"/>
        <v>0</v>
      </c>
      <c r="F16" s="7">
        <f t="shared" si="4"/>
        <v>0</v>
      </c>
      <c r="G16" s="6">
        <f t="shared" si="4"/>
        <v>0</v>
      </c>
      <c r="H16" s="7">
        <f t="shared" si="4"/>
        <v>0</v>
      </c>
      <c r="I16" s="8">
        <f t="shared" si="4"/>
        <v>0</v>
      </c>
      <c r="J16" s="9">
        <f t="shared" si="4"/>
        <v>0</v>
      </c>
      <c r="K16" s="10">
        <f t="shared" si="4"/>
        <v>0</v>
      </c>
      <c r="L16" s="7">
        <f>SUM(L17:L19)</f>
        <v>0</v>
      </c>
      <c r="M16" s="6">
        <f>SUM(M17:M19)</f>
        <v>0</v>
      </c>
      <c r="O16" s="233"/>
      <c r="P16" s="233"/>
      <c r="Q16" s="234"/>
      <c r="R16" s="235"/>
      <c r="S16" s="234"/>
      <c r="T16" s="236"/>
      <c r="U16" s="237"/>
      <c r="V16" s="238"/>
      <c r="W16" s="237"/>
      <c r="X16" s="238"/>
      <c r="Y16" s="237"/>
      <c r="Z16" s="239"/>
    </row>
    <row r="17" spans="2:26" x14ac:dyDescent="0.25">
      <c r="B17" s="432"/>
      <c r="C17" s="154" t="s">
        <v>16</v>
      </c>
      <c r="D17" s="11"/>
      <c r="E17" s="12"/>
      <c r="F17" s="13"/>
      <c r="G17" s="14"/>
      <c r="H17" s="15"/>
      <c r="I17" s="16"/>
      <c r="J17" s="15"/>
      <c r="K17" s="16"/>
      <c r="L17" s="15">
        <v>0</v>
      </c>
      <c r="M17" s="17">
        <v>0</v>
      </c>
      <c r="O17" s="233"/>
      <c r="P17" s="233"/>
      <c r="Q17" s="234"/>
      <c r="R17" s="235"/>
      <c r="S17" s="234"/>
      <c r="T17" s="236"/>
      <c r="U17" s="237"/>
      <c r="V17" s="238"/>
      <c r="W17" s="237"/>
      <c r="X17" s="238"/>
      <c r="Y17" s="237"/>
      <c r="Z17" s="239"/>
    </row>
    <row r="18" spans="2:26" x14ac:dyDescent="0.25">
      <c r="B18" s="432"/>
      <c r="C18" s="154" t="s">
        <v>17</v>
      </c>
      <c r="D18" s="11"/>
      <c r="E18" s="12"/>
      <c r="F18" s="13"/>
      <c r="G18" s="14"/>
      <c r="H18" s="15"/>
      <c r="I18" s="16"/>
      <c r="J18" s="15"/>
      <c r="K18" s="16"/>
      <c r="L18" s="15">
        <v>0</v>
      </c>
      <c r="M18" s="17">
        <v>0</v>
      </c>
      <c r="O18" s="233"/>
      <c r="P18" s="233"/>
      <c r="Q18" s="234"/>
      <c r="R18" s="235"/>
      <c r="S18" s="234"/>
      <c r="T18" s="236"/>
      <c r="U18" s="237"/>
      <c r="V18" s="238"/>
      <c r="W18" s="237"/>
      <c r="X18" s="238"/>
      <c r="Y18" s="237"/>
      <c r="Z18" s="239"/>
    </row>
    <row r="19" spans="2:26" ht="15.75" thickBot="1" x14ac:dyDescent="0.3">
      <c r="B19" s="432"/>
      <c r="C19" s="273" t="s">
        <v>18</v>
      </c>
      <c r="D19" s="18"/>
      <c r="E19" s="19"/>
      <c r="F19" s="20"/>
      <c r="G19" s="21"/>
      <c r="H19" s="15"/>
      <c r="I19" s="16"/>
      <c r="J19" s="15"/>
      <c r="K19" s="16"/>
      <c r="L19" s="15">
        <v>0</v>
      </c>
      <c r="M19" s="17">
        <v>0</v>
      </c>
      <c r="O19" s="233"/>
      <c r="P19" s="233"/>
      <c r="Q19" s="234"/>
      <c r="R19" s="235"/>
      <c r="S19" s="234"/>
      <c r="T19" s="236"/>
      <c r="U19" s="237"/>
      <c r="V19" s="238"/>
      <c r="W19" s="237"/>
      <c r="X19" s="238"/>
      <c r="Y19" s="237"/>
      <c r="Z19" s="239"/>
    </row>
    <row r="20" spans="2:26" x14ac:dyDescent="0.25">
      <c r="B20" s="431" t="s">
        <v>23</v>
      </c>
      <c r="C20" s="153" t="s">
        <v>24</v>
      </c>
      <c r="D20" s="7">
        <f t="shared" ref="D20:M20" si="5">SUM(D21:D23)</f>
        <v>1</v>
      </c>
      <c r="E20" s="6">
        <f t="shared" si="5"/>
        <v>5</v>
      </c>
      <c r="F20" s="7">
        <f t="shared" si="5"/>
        <v>1</v>
      </c>
      <c r="G20" s="6">
        <f t="shared" si="5"/>
        <v>5</v>
      </c>
      <c r="H20" s="7">
        <f t="shared" si="5"/>
        <v>1</v>
      </c>
      <c r="I20" s="8">
        <f t="shared" si="5"/>
        <v>5</v>
      </c>
      <c r="J20" s="9">
        <f t="shared" si="5"/>
        <v>1</v>
      </c>
      <c r="K20" s="10">
        <f t="shared" si="5"/>
        <v>5</v>
      </c>
      <c r="L20" s="7">
        <f t="shared" si="5"/>
        <v>10</v>
      </c>
      <c r="M20" s="6">
        <f t="shared" si="5"/>
        <v>110</v>
      </c>
      <c r="O20" s="233"/>
      <c r="P20" s="233"/>
      <c r="Q20" s="234"/>
      <c r="R20" s="235"/>
      <c r="S20" s="234"/>
      <c r="T20" s="236"/>
      <c r="U20" s="237"/>
      <c r="V20" s="238"/>
      <c r="W20" s="237"/>
      <c r="X20" s="238"/>
      <c r="Y20" s="237"/>
      <c r="Z20" s="239"/>
    </row>
    <row r="21" spans="2:26" x14ac:dyDescent="0.25">
      <c r="B21" s="432"/>
      <c r="C21" s="154" t="s">
        <v>16</v>
      </c>
      <c r="D21" s="11"/>
      <c r="E21" s="12"/>
      <c r="F21" s="13"/>
      <c r="G21" s="14"/>
      <c r="H21" s="15"/>
      <c r="I21" s="16"/>
      <c r="J21" s="15"/>
      <c r="K21" s="16"/>
      <c r="L21" s="15">
        <v>0</v>
      </c>
      <c r="M21" s="17">
        <v>0</v>
      </c>
      <c r="O21" s="233"/>
      <c r="P21" s="233"/>
      <c r="Q21" s="234"/>
      <c r="R21" s="235"/>
      <c r="S21" s="234"/>
      <c r="T21" s="236"/>
      <c r="U21" s="237"/>
      <c r="V21" s="238"/>
      <c r="W21" s="237"/>
      <c r="X21" s="238"/>
      <c r="Y21" s="237"/>
      <c r="Z21" s="239"/>
    </row>
    <row r="22" spans="2:26" x14ac:dyDescent="0.25">
      <c r="B22" s="432"/>
      <c r="C22" s="154" t="s">
        <v>17</v>
      </c>
      <c r="D22" s="11"/>
      <c r="E22" s="12"/>
      <c r="F22" s="13"/>
      <c r="G22" s="14"/>
      <c r="H22" s="15"/>
      <c r="I22" s="16"/>
      <c r="J22" s="15"/>
      <c r="K22" s="16"/>
      <c r="L22" s="15">
        <v>0</v>
      </c>
      <c r="M22" s="17">
        <v>0</v>
      </c>
      <c r="O22" s="233"/>
      <c r="P22" s="233"/>
      <c r="Q22" s="234"/>
      <c r="R22" s="235"/>
      <c r="S22" s="234"/>
      <c r="T22" s="236"/>
      <c r="U22" s="237"/>
      <c r="V22" s="238"/>
      <c r="W22" s="237"/>
      <c r="X22" s="238"/>
      <c r="Y22" s="237"/>
      <c r="Z22" s="239"/>
    </row>
    <row r="23" spans="2:26" ht="15.75" thickBot="1" x14ac:dyDescent="0.3">
      <c r="B23" s="433"/>
      <c r="C23" s="155" t="s">
        <v>18</v>
      </c>
      <c r="D23" s="18">
        <v>1</v>
      </c>
      <c r="E23" s="19">
        <v>5</v>
      </c>
      <c r="F23" s="20">
        <v>1</v>
      </c>
      <c r="G23" s="21">
        <v>5</v>
      </c>
      <c r="H23" s="18">
        <v>1</v>
      </c>
      <c r="I23" s="19">
        <v>5</v>
      </c>
      <c r="J23" s="20">
        <v>1</v>
      </c>
      <c r="K23" s="21">
        <v>5</v>
      </c>
      <c r="L23" s="39">
        <v>10</v>
      </c>
      <c r="M23" s="27">
        <v>110</v>
      </c>
      <c r="O23" s="233"/>
      <c r="P23" s="233"/>
      <c r="Q23" s="234"/>
      <c r="R23" s="235"/>
      <c r="S23" s="234"/>
      <c r="T23" s="236"/>
      <c r="U23" s="237"/>
      <c r="V23" s="238"/>
      <c r="W23" s="237"/>
      <c r="X23" s="238"/>
      <c r="Y23" s="237"/>
      <c r="Z23" s="239"/>
    </row>
    <row r="24" spans="2:26" ht="15.75" thickBot="1" x14ac:dyDescent="0.3">
      <c r="B24" s="264" t="s">
        <v>25</v>
      </c>
      <c r="C24" s="274" t="s">
        <v>16</v>
      </c>
      <c r="D24" s="28">
        <v>0</v>
      </c>
      <c r="E24" s="29">
        <v>0</v>
      </c>
      <c r="F24" s="28">
        <v>0</v>
      </c>
      <c r="G24" s="29">
        <v>0</v>
      </c>
      <c r="H24" s="30">
        <v>0</v>
      </c>
      <c r="I24" s="31">
        <v>0</v>
      </c>
      <c r="J24" s="30">
        <v>0</v>
      </c>
      <c r="K24" s="129">
        <v>0</v>
      </c>
      <c r="L24" s="132">
        <v>0</v>
      </c>
      <c r="M24" s="133">
        <v>0</v>
      </c>
      <c r="O24" s="233"/>
      <c r="P24" s="233"/>
      <c r="Q24" s="234"/>
      <c r="R24" s="235"/>
      <c r="S24" s="234"/>
      <c r="T24" s="236"/>
      <c r="U24" s="237"/>
      <c r="V24" s="238"/>
      <c r="W24" s="237"/>
      <c r="X24" s="238"/>
      <c r="Y24" s="237"/>
      <c r="Z24" s="239"/>
    </row>
    <row r="25" spans="2:26" x14ac:dyDescent="0.25">
      <c r="B25" s="265" t="s">
        <v>26</v>
      </c>
      <c r="C25" s="153" t="s">
        <v>16</v>
      </c>
      <c r="D25" s="24">
        <f t="shared" ref="D25:K25" si="6">SUM(D26:D29)</f>
        <v>0</v>
      </c>
      <c r="E25" s="32">
        <f t="shared" si="6"/>
        <v>0</v>
      </c>
      <c r="F25" s="24">
        <f t="shared" si="6"/>
        <v>0</v>
      </c>
      <c r="G25" s="32">
        <f t="shared" si="6"/>
        <v>0</v>
      </c>
      <c r="H25" s="24">
        <f t="shared" si="6"/>
        <v>0</v>
      </c>
      <c r="I25" s="32">
        <f t="shared" si="6"/>
        <v>0</v>
      </c>
      <c r="J25" s="24">
        <f t="shared" si="6"/>
        <v>0</v>
      </c>
      <c r="K25" s="128">
        <f t="shared" si="6"/>
        <v>0</v>
      </c>
      <c r="L25" s="7">
        <f>SUM(L26:L29)</f>
        <v>0</v>
      </c>
      <c r="M25" s="8">
        <f>SUM(M26:M29)</f>
        <v>0</v>
      </c>
      <c r="O25" s="233"/>
      <c r="P25" s="233"/>
      <c r="Q25" s="234"/>
      <c r="R25" s="235"/>
      <c r="S25" s="234"/>
      <c r="T25" s="236"/>
      <c r="U25" s="237"/>
      <c r="V25" s="238"/>
      <c r="W25" s="237"/>
      <c r="X25" s="238"/>
      <c r="Y25" s="237"/>
      <c r="Z25" s="239"/>
    </row>
    <row r="26" spans="2:26" x14ac:dyDescent="0.25">
      <c r="B26" s="266" t="s">
        <v>27</v>
      </c>
      <c r="C26" s="272" t="s">
        <v>16</v>
      </c>
      <c r="D26" s="11"/>
      <c r="E26" s="12"/>
      <c r="F26" s="11"/>
      <c r="G26" s="12"/>
      <c r="H26" s="15"/>
      <c r="I26" s="33"/>
      <c r="J26" s="15"/>
      <c r="K26" s="33"/>
      <c r="L26" s="15">
        <v>0</v>
      </c>
      <c r="M26" s="17">
        <v>0</v>
      </c>
      <c r="O26" s="233"/>
      <c r="P26" s="233"/>
      <c r="Q26" s="234"/>
      <c r="R26" s="235"/>
      <c r="S26" s="234"/>
      <c r="T26" s="236"/>
      <c r="U26" s="237"/>
      <c r="V26" s="238"/>
      <c r="W26" s="237"/>
      <c r="X26" s="238"/>
      <c r="Y26" s="237"/>
      <c r="Z26" s="239"/>
    </row>
    <row r="27" spans="2:26" x14ac:dyDescent="0.25">
      <c r="B27" s="267" t="s">
        <v>28</v>
      </c>
      <c r="C27" s="154" t="s">
        <v>16</v>
      </c>
      <c r="D27" s="11"/>
      <c r="E27" s="12"/>
      <c r="F27" s="11"/>
      <c r="G27" s="12"/>
      <c r="H27" s="15"/>
      <c r="I27" s="33"/>
      <c r="J27" s="15"/>
      <c r="K27" s="33"/>
      <c r="L27" s="15">
        <v>0</v>
      </c>
      <c r="M27" s="17">
        <v>0</v>
      </c>
      <c r="O27" s="233"/>
      <c r="P27" s="233"/>
      <c r="Q27" s="234"/>
      <c r="R27" s="235"/>
      <c r="S27" s="234"/>
      <c r="T27" s="236"/>
      <c r="U27" s="237"/>
      <c r="V27" s="238"/>
      <c r="W27" s="237"/>
      <c r="X27" s="238"/>
      <c r="Y27" s="237"/>
      <c r="Z27" s="239"/>
    </row>
    <row r="28" spans="2:26" x14ac:dyDescent="0.25">
      <c r="B28" s="268" t="s">
        <v>29</v>
      </c>
      <c r="C28" s="154" t="s">
        <v>16</v>
      </c>
      <c r="D28" s="11"/>
      <c r="E28" s="12"/>
      <c r="F28" s="11"/>
      <c r="G28" s="12"/>
      <c r="H28" s="15"/>
      <c r="I28" s="33"/>
      <c r="J28" s="15"/>
      <c r="K28" s="33"/>
      <c r="L28" s="15">
        <v>0</v>
      </c>
      <c r="M28" s="17">
        <v>0</v>
      </c>
      <c r="O28" s="233"/>
      <c r="P28" s="233"/>
      <c r="Q28" s="234"/>
      <c r="R28" s="235"/>
      <c r="S28" s="234"/>
      <c r="T28" s="236"/>
      <c r="U28" s="237"/>
      <c r="V28" s="238"/>
      <c r="W28" s="237"/>
      <c r="X28" s="238"/>
      <c r="Y28" s="237"/>
      <c r="Z28" s="239"/>
    </row>
    <row r="29" spans="2:26" ht="15.75" thickBot="1" x14ac:dyDescent="0.3">
      <c r="B29" s="268" t="s">
        <v>30</v>
      </c>
      <c r="C29" s="154" t="s">
        <v>16</v>
      </c>
      <c r="D29" s="11"/>
      <c r="E29" s="12"/>
      <c r="F29" s="11"/>
      <c r="G29" s="12"/>
      <c r="H29" s="15"/>
      <c r="I29" s="33"/>
      <c r="J29" s="15"/>
      <c r="K29" s="33"/>
      <c r="L29" s="26">
        <v>0</v>
      </c>
      <c r="M29" s="27">
        <v>0</v>
      </c>
      <c r="O29" s="233"/>
      <c r="P29" s="233"/>
      <c r="Q29" s="234"/>
      <c r="R29" s="235"/>
      <c r="S29" s="234"/>
      <c r="T29" s="236"/>
      <c r="U29" s="237"/>
      <c r="V29" s="238"/>
      <c r="W29" s="237"/>
      <c r="X29" s="238"/>
      <c r="Y29" s="237"/>
      <c r="Z29" s="239"/>
    </row>
    <row r="30" spans="2:26" x14ac:dyDescent="0.25">
      <c r="B30" s="269" t="s">
        <v>31</v>
      </c>
      <c r="C30" s="153" t="s">
        <v>16</v>
      </c>
      <c r="D30" s="34">
        <v>0</v>
      </c>
      <c r="E30" s="35">
        <v>0</v>
      </c>
      <c r="F30" s="34">
        <v>0</v>
      </c>
      <c r="G30" s="36">
        <v>0</v>
      </c>
      <c r="H30" s="24">
        <v>0</v>
      </c>
      <c r="I30" s="25">
        <v>0</v>
      </c>
      <c r="J30" s="24">
        <v>0</v>
      </c>
      <c r="K30" s="25">
        <v>0</v>
      </c>
      <c r="L30" s="130">
        <f>SUM(L31:L32)</f>
        <v>0</v>
      </c>
      <c r="M30" s="131">
        <f>SUM(M31:M32)</f>
        <v>0</v>
      </c>
      <c r="O30" s="233"/>
      <c r="P30" s="233"/>
      <c r="Q30" s="234"/>
      <c r="R30" s="235"/>
      <c r="S30" s="234"/>
      <c r="T30" s="236"/>
      <c r="U30" s="237"/>
      <c r="V30" s="238"/>
      <c r="W30" s="237"/>
      <c r="X30" s="238"/>
      <c r="Y30" s="237"/>
      <c r="Z30" s="239"/>
    </row>
    <row r="31" spans="2:26" x14ac:dyDescent="0.25">
      <c r="B31" s="270" t="s">
        <v>32</v>
      </c>
      <c r="C31" s="154" t="s">
        <v>16</v>
      </c>
      <c r="D31" s="11"/>
      <c r="E31" s="12"/>
      <c r="F31" s="11"/>
      <c r="G31" s="37"/>
      <c r="H31" s="15">
        <v>0</v>
      </c>
      <c r="I31" s="33">
        <v>0</v>
      </c>
      <c r="J31" s="15">
        <v>0</v>
      </c>
      <c r="K31" s="16">
        <v>0</v>
      </c>
      <c r="L31" s="15">
        <v>0</v>
      </c>
      <c r="M31" s="17">
        <v>0</v>
      </c>
      <c r="O31" s="233"/>
      <c r="P31" s="233"/>
      <c r="Q31" s="234"/>
      <c r="R31" s="235"/>
      <c r="S31" s="234"/>
      <c r="T31" s="236"/>
      <c r="U31" s="237"/>
      <c r="V31" s="238"/>
      <c r="W31" s="237"/>
      <c r="X31" s="238"/>
      <c r="Y31" s="237"/>
      <c r="Z31" s="239"/>
    </row>
    <row r="32" spans="2:26" ht="15.75" thickBot="1" x14ac:dyDescent="0.3">
      <c r="B32" s="271" t="s">
        <v>33</v>
      </c>
      <c r="C32" s="155" t="s">
        <v>16</v>
      </c>
      <c r="D32" s="18"/>
      <c r="E32" s="19"/>
      <c r="F32" s="18"/>
      <c r="G32" s="38"/>
      <c r="H32" s="15">
        <v>0</v>
      </c>
      <c r="I32" s="33">
        <v>0</v>
      </c>
      <c r="J32" s="15">
        <v>0</v>
      </c>
      <c r="K32" s="16">
        <v>0</v>
      </c>
      <c r="L32" s="15">
        <v>0</v>
      </c>
      <c r="M32" s="17">
        <v>0</v>
      </c>
      <c r="O32" s="233"/>
      <c r="P32" s="233"/>
      <c r="Q32" s="234"/>
      <c r="R32" s="235"/>
      <c r="S32" s="234"/>
      <c r="T32" s="236"/>
      <c r="U32" s="237"/>
      <c r="V32" s="238"/>
      <c r="W32" s="237"/>
      <c r="X32" s="238"/>
      <c r="Y32" s="237"/>
      <c r="Z32" s="239"/>
    </row>
    <row r="33" spans="2:26" ht="19.5" thickBot="1" x14ac:dyDescent="0.3">
      <c r="B33" s="434" t="s">
        <v>92</v>
      </c>
      <c r="C33" s="435"/>
      <c r="D33" s="435"/>
      <c r="E33" s="435"/>
      <c r="F33" s="435"/>
      <c r="G33" s="435"/>
      <c r="H33" s="435"/>
      <c r="I33" s="435"/>
      <c r="J33" s="435"/>
      <c r="K33" s="435"/>
      <c r="L33" s="435"/>
      <c r="M33" s="436"/>
      <c r="O33" s="233"/>
      <c r="P33" s="233"/>
      <c r="Q33" s="234"/>
      <c r="R33" s="235"/>
      <c r="S33" s="234"/>
      <c r="T33" s="236"/>
      <c r="U33" s="237"/>
      <c r="V33" s="238"/>
      <c r="W33" s="237"/>
      <c r="X33" s="238"/>
      <c r="Y33" s="237"/>
      <c r="Z33" s="239"/>
    </row>
    <row r="34" spans="2:26" ht="30" x14ac:dyDescent="0.25">
      <c r="B34" s="425" t="s">
        <v>14</v>
      </c>
      <c r="C34" s="153" t="s">
        <v>15</v>
      </c>
      <c r="D34" s="7">
        <f t="shared" ref="D34" si="7">SUM(D35:D37)</f>
        <v>1</v>
      </c>
      <c r="E34" s="12">
        <v>0</v>
      </c>
      <c r="F34" s="7">
        <f t="shared" ref="F34:M34" si="8">SUM(F35:F37)</f>
        <v>1</v>
      </c>
      <c r="G34" s="6">
        <f t="shared" si="8"/>
        <v>5</v>
      </c>
      <c r="H34" s="7">
        <f t="shared" si="8"/>
        <v>1</v>
      </c>
      <c r="I34" s="6">
        <f t="shared" si="8"/>
        <v>5</v>
      </c>
      <c r="J34" s="9">
        <f t="shared" si="8"/>
        <v>1</v>
      </c>
      <c r="K34" s="10">
        <f t="shared" si="8"/>
        <v>5</v>
      </c>
      <c r="L34" s="7">
        <f t="shared" si="8"/>
        <v>10</v>
      </c>
      <c r="M34" s="6">
        <f t="shared" si="8"/>
        <v>110</v>
      </c>
      <c r="O34" s="233"/>
      <c r="P34" s="233"/>
      <c r="Q34" s="234"/>
      <c r="R34" s="235"/>
      <c r="S34" s="234"/>
      <c r="T34" s="236"/>
      <c r="U34" s="237"/>
      <c r="V34" s="238"/>
      <c r="W34" s="237"/>
      <c r="X34" s="238"/>
      <c r="Y34" s="237"/>
      <c r="Z34" s="239"/>
    </row>
    <row r="35" spans="2:26" x14ac:dyDescent="0.25">
      <c r="B35" s="426"/>
      <c r="C35" s="154" t="s">
        <v>16</v>
      </c>
      <c r="D35" s="11"/>
      <c r="E35" s="12"/>
      <c r="F35" s="13"/>
      <c r="G35" s="12"/>
      <c r="H35" s="15"/>
      <c r="I35" s="12"/>
      <c r="J35" s="15"/>
      <c r="K35" s="12"/>
      <c r="L35" s="15">
        <v>0</v>
      </c>
      <c r="M35" s="17">
        <v>0</v>
      </c>
      <c r="O35" s="233"/>
      <c r="P35" s="233"/>
      <c r="Q35" s="234"/>
      <c r="R35" s="235"/>
      <c r="S35" s="234"/>
      <c r="T35" s="236"/>
      <c r="U35" s="237"/>
      <c r="V35" s="238"/>
      <c r="W35" s="237"/>
      <c r="X35" s="238"/>
      <c r="Y35" s="237"/>
      <c r="Z35" s="239"/>
    </row>
    <row r="36" spans="2:26" x14ac:dyDescent="0.25">
      <c r="B36" s="426"/>
      <c r="C36" s="154" t="s">
        <v>17</v>
      </c>
      <c r="D36" s="11"/>
      <c r="E36" s="12"/>
      <c r="F36" s="13"/>
      <c r="G36" s="14"/>
      <c r="H36" s="15"/>
      <c r="I36" s="33"/>
      <c r="J36" s="15"/>
      <c r="K36" s="16"/>
      <c r="L36" s="15">
        <v>0</v>
      </c>
      <c r="M36" s="17">
        <v>0</v>
      </c>
      <c r="O36" s="233"/>
      <c r="P36" s="233"/>
      <c r="Q36" s="234"/>
      <c r="R36" s="235"/>
      <c r="S36" s="234"/>
      <c r="T36" s="236"/>
      <c r="U36" s="237"/>
      <c r="V36" s="238"/>
      <c r="W36" s="237"/>
      <c r="X36" s="238"/>
      <c r="Y36" s="237"/>
      <c r="Z36" s="239"/>
    </row>
    <row r="37" spans="2:26" ht="15.75" thickBot="1" x14ac:dyDescent="0.3">
      <c r="B37" s="427"/>
      <c r="C37" s="155" t="s">
        <v>18</v>
      </c>
      <c r="D37" s="18">
        <v>1</v>
      </c>
      <c r="E37" s="19">
        <v>5</v>
      </c>
      <c r="F37" s="20">
        <v>1</v>
      </c>
      <c r="G37" s="21">
        <v>5</v>
      </c>
      <c r="H37" s="18">
        <v>1</v>
      </c>
      <c r="I37" s="19">
        <v>5</v>
      </c>
      <c r="J37" s="20">
        <v>1</v>
      </c>
      <c r="K37" s="21">
        <v>5</v>
      </c>
      <c r="L37" s="39">
        <v>10</v>
      </c>
      <c r="M37" s="27">
        <v>110</v>
      </c>
      <c r="O37" s="233"/>
      <c r="P37" s="233"/>
      <c r="Q37" s="234"/>
      <c r="R37" s="235"/>
      <c r="S37" s="234"/>
      <c r="T37" s="236"/>
      <c r="U37" s="237"/>
      <c r="V37" s="238"/>
      <c r="W37" s="237"/>
      <c r="X37" s="238"/>
      <c r="Y37" s="237"/>
      <c r="Z37" s="239"/>
    </row>
    <row r="38" spans="2:26" ht="30" x14ac:dyDescent="0.25">
      <c r="B38" s="428" t="s">
        <v>19</v>
      </c>
      <c r="C38" s="153" t="s">
        <v>20</v>
      </c>
      <c r="D38" s="7">
        <f t="shared" ref="D38:E38" si="9">SUM(D39:D41)</f>
        <v>1</v>
      </c>
      <c r="E38" s="6">
        <f t="shared" si="9"/>
        <v>40</v>
      </c>
      <c r="F38" s="13">
        <f>F39+F40+F41</f>
        <v>1</v>
      </c>
      <c r="G38" s="14">
        <f>G39+G40+G41</f>
        <v>40</v>
      </c>
      <c r="H38" s="7">
        <f>SUM(H39:H41)</f>
        <v>2</v>
      </c>
      <c r="I38" s="6">
        <f t="shared" ref="I38:K38" si="10">SUM(I39:I41)</f>
        <v>90</v>
      </c>
      <c r="J38" s="7">
        <f>SUM(J39:J41)</f>
        <v>2</v>
      </c>
      <c r="K38" s="6">
        <f t="shared" si="10"/>
        <v>90</v>
      </c>
      <c r="L38" s="24">
        <f>SUM(L39:L41)</f>
        <v>11</v>
      </c>
      <c r="M38" s="261">
        <f t="shared" ref="M38" si="11">SUM(M39:M41)</f>
        <v>730</v>
      </c>
      <c r="O38" s="233"/>
      <c r="P38" s="233"/>
      <c r="Q38" s="234"/>
      <c r="R38" s="235"/>
      <c r="S38" s="234"/>
      <c r="T38" s="236"/>
      <c r="U38" s="237"/>
      <c r="V38" s="238"/>
      <c r="W38" s="237"/>
      <c r="X38" s="238"/>
      <c r="Y38" s="237"/>
      <c r="Z38" s="239"/>
    </row>
    <row r="39" spans="2:26" x14ac:dyDescent="0.25">
      <c r="B39" s="429"/>
      <c r="C39" s="272" t="s">
        <v>16</v>
      </c>
      <c r="D39" s="11"/>
      <c r="E39" s="12"/>
      <c r="F39" s="13"/>
      <c r="G39" s="14"/>
      <c r="H39" s="15"/>
      <c r="I39" s="33"/>
      <c r="J39" s="15"/>
      <c r="K39" s="16"/>
      <c r="L39" s="15">
        <v>0</v>
      </c>
      <c r="M39" s="17">
        <v>0</v>
      </c>
      <c r="O39" s="233"/>
      <c r="P39" s="233"/>
      <c r="Q39" s="234"/>
      <c r="R39" s="235"/>
      <c r="S39" s="234"/>
      <c r="T39" s="236"/>
      <c r="U39" s="237"/>
      <c r="V39" s="238"/>
      <c r="W39" s="237"/>
      <c r="X39" s="238"/>
      <c r="Y39" s="237"/>
      <c r="Z39" s="239"/>
    </row>
    <row r="40" spans="2:26" x14ac:dyDescent="0.25">
      <c r="B40" s="429"/>
      <c r="C40" s="154" t="s">
        <v>17</v>
      </c>
      <c r="D40" s="11"/>
      <c r="E40" s="12"/>
      <c r="F40" s="13"/>
      <c r="G40" s="14"/>
      <c r="H40" s="15"/>
      <c r="I40" s="33"/>
      <c r="J40" s="15"/>
      <c r="K40" s="16"/>
      <c r="L40" s="15">
        <v>1</v>
      </c>
      <c r="M40" s="17">
        <v>50</v>
      </c>
      <c r="O40" s="233"/>
      <c r="P40" s="233"/>
      <c r="Q40" s="234"/>
      <c r="R40" s="235"/>
      <c r="S40" s="234"/>
      <c r="T40" s="236"/>
      <c r="U40" s="237"/>
      <c r="V40" s="238"/>
      <c r="W40" s="237"/>
      <c r="X40" s="238"/>
      <c r="Y40" s="237"/>
      <c r="Z40" s="239"/>
    </row>
    <row r="41" spans="2:26" ht="15.75" thickBot="1" x14ac:dyDescent="0.3">
      <c r="B41" s="429"/>
      <c r="C41" s="273" t="s">
        <v>18</v>
      </c>
      <c r="D41" s="18">
        <v>1</v>
      </c>
      <c r="E41" s="19">
        <v>40</v>
      </c>
      <c r="F41" s="20">
        <v>1</v>
      </c>
      <c r="G41" s="21">
        <v>40</v>
      </c>
      <c r="H41" s="15">
        <v>2</v>
      </c>
      <c r="I41" s="16">
        <v>90</v>
      </c>
      <c r="J41" s="15">
        <v>2</v>
      </c>
      <c r="K41" s="16">
        <v>90</v>
      </c>
      <c r="L41" s="15">
        <v>10</v>
      </c>
      <c r="M41" s="17">
        <v>680</v>
      </c>
      <c r="O41" s="233"/>
      <c r="P41" s="233"/>
      <c r="Q41" s="234"/>
      <c r="R41" s="235"/>
      <c r="S41" s="234"/>
      <c r="T41" s="236"/>
      <c r="U41" s="237"/>
      <c r="V41" s="238"/>
      <c r="W41" s="237"/>
      <c r="X41" s="238"/>
      <c r="Y41" s="237"/>
      <c r="Z41" s="239"/>
    </row>
    <row r="42" spans="2:26" x14ac:dyDescent="0.25">
      <c r="B42" s="431" t="s">
        <v>21</v>
      </c>
      <c r="C42" s="153" t="s">
        <v>22</v>
      </c>
      <c r="D42" s="7">
        <f t="shared" ref="D42:K42" si="12">SUM(D43:D45)</f>
        <v>0</v>
      </c>
      <c r="E42" s="6">
        <f t="shared" si="12"/>
        <v>0</v>
      </c>
      <c r="F42" s="7">
        <f t="shared" si="12"/>
        <v>0</v>
      </c>
      <c r="G42" s="6">
        <f t="shared" si="12"/>
        <v>0</v>
      </c>
      <c r="H42" s="7">
        <f t="shared" si="12"/>
        <v>0</v>
      </c>
      <c r="I42" s="6">
        <f t="shared" si="12"/>
        <v>0</v>
      </c>
      <c r="J42" s="9">
        <f t="shared" si="12"/>
        <v>0</v>
      </c>
      <c r="K42" s="10">
        <f t="shared" si="12"/>
        <v>0</v>
      </c>
      <c r="L42" s="7">
        <f>SUM(L43:L45)</f>
        <v>0</v>
      </c>
      <c r="M42" s="6">
        <f>SUM(M43:M45)</f>
        <v>0</v>
      </c>
      <c r="O42" s="233"/>
      <c r="P42" s="233"/>
      <c r="Q42" s="234"/>
      <c r="R42" s="235"/>
      <c r="S42" s="234"/>
      <c r="T42" s="236"/>
      <c r="U42" s="237"/>
      <c r="V42" s="238"/>
      <c r="W42" s="237"/>
      <c r="X42" s="238"/>
      <c r="Y42" s="237"/>
      <c r="Z42" s="239"/>
    </row>
    <row r="43" spans="2:26" x14ac:dyDescent="0.25">
      <c r="B43" s="432"/>
      <c r="C43" s="154" t="s">
        <v>16</v>
      </c>
      <c r="D43" s="11"/>
      <c r="E43" s="12"/>
      <c r="F43" s="13"/>
      <c r="G43" s="14"/>
      <c r="H43" s="15"/>
      <c r="I43" s="33"/>
      <c r="J43" s="15"/>
      <c r="K43" s="16"/>
      <c r="L43" s="15">
        <v>0</v>
      </c>
      <c r="M43" s="17">
        <v>0</v>
      </c>
      <c r="O43" s="233"/>
      <c r="P43" s="233"/>
      <c r="Q43" s="234"/>
      <c r="R43" s="235"/>
      <c r="S43" s="234"/>
      <c r="T43" s="236"/>
      <c r="U43" s="237"/>
      <c r="V43" s="238"/>
      <c r="W43" s="237"/>
      <c r="X43" s="238"/>
      <c r="Y43" s="237"/>
      <c r="Z43" s="239"/>
    </row>
    <row r="44" spans="2:26" x14ac:dyDescent="0.25">
      <c r="B44" s="432"/>
      <c r="C44" s="154" t="s">
        <v>17</v>
      </c>
      <c r="D44" s="11"/>
      <c r="E44" s="12"/>
      <c r="F44" s="13"/>
      <c r="G44" s="14"/>
      <c r="H44" s="15"/>
      <c r="I44" s="33"/>
      <c r="J44" s="15"/>
      <c r="K44" s="16"/>
      <c r="L44" s="15">
        <v>0</v>
      </c>
      <c r="M44" s="17">
        <v>0</v>
      </c>
      <c r="O44" s="233"/>
      <c r="P44" s="233"/>
      <c r="Q44" s="234"/>
      <c r="R44" s="235"/>
      <c r="S44" s="234"/>
      <c r="T44" s="236"/>
      <c r="U44" s="237"/>
      <c r="V44" s="238"/>
      <c r="W44" s="237"/>
      <c r="X44" s="238"/>
      <c r="Y44" s="237"/>
      <c r="Z44" s="239"/>
    </row>
    <row r="45" spans="2:26" ht="15.75" thickBot="1" x14ac:dyDescent="0.3">
      <c r="B45" s="432"/>
      <c r="C45" s="273" t="s">
        <v>18</v>
      </c>
      <c r="D45" s="18"/>
      <c r="E45" s="19"/>
      <c r="F45" s="20"/>
      <c r="G45" s="21"/>
      <c r="H45" s="15"/>
      <c r="I45" s="33"/>
      <c r="J45" s="15"/>
      <c r="K45" s="16"/>
      <c r="L45" s="15">
        <v>0</v>
      </c>
      <c r="M45" s="17">
        <v>0</v>
      </c>
      <c r="O45" s="233"/>
      <c r="P45" s="233"/>
      <c r="Q45" s="234"/>
      <c r="R45" s="235"/>
      <c r="S45" s="234"/>
      <c r="T45" s="236"/>
      <c r="U45" s="237"/>
      <c r="V45" s="238"/>
      <c r="W45" s="237"/>
      <c r="X45" s="238"/>
      <c r="Y45" s="237"/>
      <c r="Z45" s="239"/>
    </row>
    <row r="46" spans="2:26" x14ac:dyDescent="0.25">
      <c r="B46" s="431" t="s">
        <v>23</v>
      </c>
      <c r="C46" s="153" t="s">
        <v>24</v>
      </c>
      <c r="D46" s="7">
        <f t="shared" ref="D46:M46" si="13">SUM(D47:D49)</f>
        <v>1</v>
      </c>
      <c r="E46" s="6">
        <f t="shared" si="13"/>
        <v>5</v>
      </c>
      <c r="F46" s="7">
        <f t="shared" si="13"/>
        <v>1</v>
      </c>
      <c r="G46" s="6">
        <f t="shared" si="13"/>
        <v>5</v>
      </c>
      <c r="H46" s="7">
        <f t="shared" si="13"/>
        <v>1</v>
      </c>
      <c r="I46" s="6">
        <f t="shared" si="13"/>
        <v>5</v>
      </c>
      <c r="J46" s="9">
        <f t="shared" si="13"/>
        <v>1</v>
      </c>
      <c r="K46" s="10">
        <f t="shared" si="13"/>
        <v>5</v>
      </c>
      <c r="L46" s="7">
        <f t="shared" si="13"/>
        <v>10</v>
      </c>
      <c r="M46" s="6">
        <f t="shared" si="13"/>
        <v>110</v>
      </c>
      <c r="O46" s="233"/>
      <c r="P46" s="233"/>
      <c r="Q46" s="234"/>
      <c r="R46" s="235"/>
      <c r="S46" s="234"/>
      <c r="T46" s="236"/>
      <c r="U46" s="237"/>
      <c r="V46" s="238"/>
      <c r="W46" s="237"/>
      <c r="X46" s="238"/>
      <c r="Y46" s="237"/>
      <c r="Z46" s="239"/>
    </row>
    <row r="47" spans="2:26" x14ac:dyDescent="0.25">
      <c r="B47" s="432"/>
      <c r="C47" s="154" t="s">
        <v>16</v>
      </c>
      <c r="D47" s="11"/>
      <c r="E47" s="12"/>
      <c r="F47" s="13"/>
      <c r="G47" s="14"/>
      <c r="H47" s="23"/>
      <c r="I47" s="17"/>
      <c r="J47" s="23"/>
      <c r="K47" s="140"/>
      <c r="L47" s="15">
        <v>0</v>
      </c>
      <c r="M47" s="17">
        <v>0</v>
      </c>
      <c r="O47" s="233"/>
      <c r="P47" s="233"/>
      <c r="Q47" s="234"/>
      <c r="R47" s="235"/>
      <c r="S47" s="234"/>
      <c r="T47" s="236"/>
      <c r="U47" s="237"/>
      <c r="V47" s="238"/>
      <c r="W47" s="237"/>
      <c r="X47" s="238"/>
      <c r="Y47" s="237"/>
      <c r="Z47" s="239"/>
    </row>
    <row r="48" spans="2:26" x14ac:dyDescent="0.25">
      <c r="B48" s="432"/>
      <c r="C48" s="154" t="s">
        <v>17</v>
      </c>
      <c r="D48" s="11"/>
      <c r="E48" s="12"/>
      <c r="F48" s="13"/>
      <c r="G48" s="14"/>
      <c r="H48" s="15"/>
      <c r="I48" s="33"/>
      <c r="J48" s="15"/>
      <c r="K48" s="33"/>
      <c r="L48" s="15">
        <v>0</v>
      </c>
      <c r="M48" s="17">
        <v>0</v>
      </c>
      <c r="O48" s="233"/>
      <c r="P48" s="233"/>
      <c r="Q48" s="234"/>
      <c r="R48" s="235"/>
      <c r="S48" s="234"/>
      <c r="T48" s="236"/>
      <c r="U48" s="237"/>
      <c r="V48" s="238"/>
      <c r="W48" s="237"/>
      <c r="X48" s="238"/>
      <c r="Y48" s="237"/>
      <c r="Z48" s="239"/>
    </row>
    <row r="49" spans="2:26" ht="15.75" thickBot="1" x14ac:dyDescent="0.3">
      <c r="B49" s="433"/>
      <c r="C49" s="155" t="s">
        <v>18</v>
      </c>
      <c r="D49" s="18">
        <v>1</v>
      </c>
      <c r="E49" s="19">
        <v>5</v>
      </c>
      <c r="F49" s="20">
        <v>1</v>
      </c>
      <c r="G49" s="21">
        <v>5</v>
      </c>
      <c r="H49" s="18">
        <v>1</v>
      </c>
      <c r="I49" s="19">
        <v>5</v>
      </c>
      <c r="J49" s="20">
        <v>1</v>
      </c>
      <c r="K49" s="21">
        <v>5</v>
      </c>
      <c r="L49" s="39">
        <v>10</v>
      </c>
      <c r="M49" s="27">
        <v>110</v>
      </c>
      <c r="O49" s="233"/>
      <c r="P49" s="233"/>
      <c r="Q49" s="234"/>
      <c r="R49" s="235"/>
      <c r="S49" s="234"/>
      <c r="T49" s="236"/>
      <c r="U49" s="237"/>
      <c r="V49" s="238"/>
      <c r="W49" s="237"/>
      <c r="X49" s="238"/>
      <c r="Y49" s="237"/>
      <c r="Z49" s="239"/>
    </row>
    <row r="50" spans="2:26" ht="15.75" thickBot="1" x14ac:dyDescent="0.3">
      <c r="B50" s="264" t="s">
        <v>25</v>
      </c>
      <c r="C50" s="274" t="s">
        <v>16</v>
      </c>
      <c r="D50" s="134">
        <v>0</v>
      </c>
      <c r="E50" s="135">
        <v>0</v>
      </c>
      <c r="F50" s="136">
        <v>0</v>
      </c>
      <c r="G50" s="137">
        <v>0</v>
      </c>
      <c r="H50" s="138">
        <v>0</v>
      </c>
      <c r="I50" s="139">
        <v>0</v>
      </c>
      <c r="J50" s="138">
        <v>0</v>
      </c>
      <c r="K50" s="139">
        <v>0</v>
      </c>
      <c r="L50" s="132">
        <v>0</v>
      </c>
      <c r="M50" s="133">
        <v>0</v>
      </c>
      <c r="O50" s="233"/>
      <c r="P50" s="233"/>
      <c r="Q50" s="234"/>
      <c r="R50" s="235"/>
      <c r="S50" s="234"/>
      <c r="T50" s="236"/>
      <c r="U50" s="237"/>
      <c r="V50" s="238"/>
      <c r="W50" s="237"/>
      <c r="X50" s="238"/>
      <c r="Y50" s="237"/>
      <c r="Z50" s="239"/>
    </row>
    <row r="51" spans="2:26" x14ac:dyDescent="0.25">
      <c r="B51" s="265" t="s">
        <v>26</v>
      </c>
      <c r="C51" s="153" t="s">
        <v>16</v>
      </c>
      <c r="D51" s="42">
        <f t="shared" ref="D51:K51" si="14">SUM(D52:D55)</f>
        <v>0</v>
      </c>
      <c r="E51" s="43">
        <f t="shared" si="14"/>
        <v>0</v>
      </c>
      <c r="F51" s="42">
        <f t="shared" si="14"/>
        <v>0</v>
      </c>
      <c r="G51" s="43">
        <f t="shared" si="14"/>
        <v>0</v>
      </c>
      <c r="H51" s="42">
        <f t="shared" si="14"/>
        <v>0</v>
      </c>
      <c r="I51" s="43">
        <f t="shared" si="14"/>
        <v>0</v>
      </c>
      <c r="J51" s="42">
        <f t="shared" si="14"/>
        <v>0</v>
      </c>
      <c r="K51" s="43">
        <f t="shared" si="14"/>
        <v>0</v>
      </c>
      <c r="L51" s="7">
        <f>SUM(L52:L55)</f>
        <v>0</v>
      </c>
      <c r="M51" s="8">
        <f>SUM(M52:M55)</f>
        <v>0</v>
      </c>
      <c r="O51" s="233"/>
      <c r="P51" s="233"/>
      <c r="Q51" s="234"/>
      <c r="R51" s="235"/>
      <c r="S51" s="234"/>
      <c r="T51" s="236"/>
      <c r="U51" s="237"/>
      <c r="V51" s="238"/>
      <c r="W51" s="237"/>
      <c r="X51" s="238"/>
      <c r="Y51" s="237"/>
      <c r="Z51" s="239"/>
    </row>
    <row r="52" spans="2:26" x14ac:dyDescent="0.25">
      <c r="B52" s="266" t="s">
        <v>27</v>
      </c>
      <c r="C52" s="272" t="s">
        <v>16</v>
      </c>
      <c r="D52" s="44"/>
      <c r="E52" s="22"/>
      <c r="F52" s="44"/>
      <c r="G52" s="22"/>
      <c r="H52" s="44"/>
      <c r="I52" s="22"/>
      <c r="J52" s="44"/>
      <c r="K52" s="22"/>
      <c r="L52" s="15">
        <v>0</v>
      </c>
      <c r="M52" s="17">
        <v>0</v>
      </c>
      <c r="O52" s="233"/>
      <c r="P52" s="233"/>
      <c r="Q52" s="234"/>
      <c r="R52" s="235"/>
      <c r="S52" s="234"/>
      <c r="T52" s="236"/>
      <c r="U52" s="237"/>
      <c r="V52" s="238"/>
      <c r="W52" s="237"/>
      <c r="X52" s="238"/>
      <c r="Y52" s="237"/>
      <c r="Z52" s="239"/>
    </row>
    <row r="53" spans="2:26" x14ac:dyDescent="0.25">
      <c r="B53" s="267" t="s">
        <v>28</v>
      </c>
      <c r="C53" s="154" t="s">
        <v>16</v>
      </c>
      <c r="D53" s="11"/>
      <c r="E53" s="12"/>
      <c r="F53" s="11"/>
      <c r="G53" s="12"/>
      <c r="H53" s="11"/>
      <c r="I53" s="12"/>
      <c r="J53" s="11"/>
      <c r="K53" s="12"/>
      <c r="L53" s="15">
        <v>0</v>
      </c>
      <c r="M53" s="17">
        <v>0</v>
      </c>
      <c r="O53" s="233"/>
      <c r="P53" s="233"/>
      <c r="Q53" s="234"/>
      <c r="R53" s="235"/>
      <c r="S53" s="234"/>
      <c r="T53" s="236"/>
      <c r="U53" s="237"/>
      <c r="V53" s="238"/>
      <c r="W53" s="237"/>
      <c r="X53" s="238"/>
      <c r="Y53" s="237"/>
      <c r="Z53" s="239"/>
    </row>
    <row r="54" spans="2:26" x14ac:dyDescent="0.25">
      <c r="B54" s="268" t="s">
        <v>29</v>
      </c>
      <c r="C54" s="154" t="s">
        <v>16</v>
      </c>
      <c r="D54" s="11"/>
      <c r="E54" s="12"/>
      <c r="F54" s="11"/>
      <c r="G54" s="12"/>
      <c r="H54" s="11"/>
      <c r="I54" s="12"/>
      <c r="J54" s="11"/>
      <c r="K54" s="12"/>
      <c r="L54" s="15">
        <v>0</v>
      </c>
      <c r="M54" s="17">
        <v>0</v>
      </c>
      <c r="O54" s="233"/>
      <c r="P54" s="233"/>
      <c r="Q54" s="234"/>
      <c r="R54" s="235"/>
      <c r="S54" s="234"/>
      <c r="T54" s="236"/>
      <c r="U54" s="237"/>
      <c r="V54" s="238"/>
      <c r="W54" s="237"/>
      <c r="X54" s="238"/>
      <c r="Y54" s="237"/>
      <c r="Z54" s="239"/>
    </row>
    <row r="55" spans="2:26" ht="15.75" thickBot="1" x14ac:dyDescent="0.3">
      <c r="B55" s="268" t="s">
        <v>30</v>
      </c>
      <c r="C55" s="154" t="s">
        <v>16</v>
      </c>
      <c r="D55" s="11"/>
      <c r="E55" s="12"/>
      <c r="F55" s="11"/>
      <c r="G55" s="12"/>
      <c r="H55" s="15"/>
      <c r="I55" s="33"/>
      <c r="J55" s="15"/>
      <c r="K55" s="33"/>
      <c r="L55" s="26">
        <v>0</v>
      </c>
      <c r="M55" s="27">
        <v>0</v>
      </c>
      <c r="O55" s="233"/>
      <c r="P55" s="233"/>
      <c r="Q55" s="234"/>
      <c r="R55" s="235"/>
      <c r="S55" s="234"/>
      <c r="T55" s="236"/>
      <c r="U55" s="237"/>
      <c r="V55" s="238"/>
      <c r="W55" s="237"/>
      <c r="X55" s="238"/>
      <c r="Y55" s="237"/>
      <c r="Z55" s="239"/>
    </row>
    <row r="56" spans="2:26" x14ac:dyDescent="0.25">
      <c r="B56" s="269" t="s">
        <v>31</v>
      </c>
      <c r="C56" s="153" t="s">
        <v>16</v>
      </c>
      <c r="D56" s="34">
        <v>0</v>
      </c>
      <c r="E56" s="35">
        <v>0</v>
      </c>
      <c r="F56" s="34">
        <v>0</v>
      </c>
      <c r="G56" s="36">
        <v>0</v>
      </c>
      <c r="H56" s="24">
        <v>0</v>
      </c>
      <c r="I56" s="25">
        <v>0</v>
      </c>
      <c r="J56" s="24">
        <v>0</v>
      </c>
      <c r="K56" s="25">
        <v>0</v>
      </c>
      <c r="L56" s="130">
        <f>SUM(L57:L58)</f>
        <v>0</v>
      </c>
      <c r="M56" s="131">
        <f>SUM(M57:M58)</f>
        <v>0</v>
      </c>
      <c r="O56" s="233"/>
      <c r="P56" s="233"/>
      <c r="Q56" s="234"/>
      <c r="R56" s="235"/>
      <c r="S56" s="234"/>
      <c r="T56" s="236"/>
      <c r="U56" s="237"/>
      <c r="V56" s="238"/>
      <c r="W56" s="237"/>
      <c r="X56" s="238"/>
      <c r="Y56" s="237"/>
      <c r="Z56" s="239"/>
    </row>
    <row r="57" spans="2:26" x14ac:dyDescent="0.25">
      <c r="B57" s="270" t="s">
        <v>32</v>
      </c>
      <c r="C57" s="154" t="s">
        <v>16</v>
      </c>
      <c r="D57" s="11"/>
      <c r="E57" s="12"/>
      <c r="F57" s="11"/>
      <c r="G57" s="37"/>
      <c r="H57" s="15"/>
      <c r="I57" s="33"/>
      <c r="J57" s="15"/>
      <c r="K57" s="16"/>
      <c r="L57" s="15">
        <v>0</v>
      </c>
      <c r="M57" s="17">
        <v>0</v>
      </c>
      <c r="O57" s="233"/>
      <c r="P57" s="233"/>
      <c r="Q57" s="234"/>
      <c r="R57" s="235"/>
      <c r="S57" s="234"/>
      <c r="T57" s="236"/>
      <c r="U57" s="237"/>
      <c r="V57" s="238"/>
      <c r="W57" s="237"/>
      <c r="X57" s="238"/>
      <c r="Y57" s="237"/>
      <c r="Z57" s="239"/>
    </row>
    <row r="58" spans="2:26" ht="15.75" thickBot="1" x14ac:dyDescent="0.3">
      <c r="B58" s="271" t="s">
        <v>33</v>
      </c>
      <c r="C58" s="155" t="s">
        <v>16</v>
      </c>
      <c r="D58" s="18"/>
      <c r="E58" s="19"/>
      <c r="F58" s="18"/>
      <c r="G58" s="38"/>
      <c r="H58" s="39"/>
      <c r="I58" s="40"/>
      <c r="J58" s="39"/>
      <c r="K58" s="41"/>
      <c r="L58" s="39">
        <v>0</v>
      </c>
      <c r="M58" s="27">
        <v>0</v>
      </c>
      <c r="O58" s="233"/>
      <c r="P58" s="233"/>
      <c r="Q58" s="234"/>
      <c r="R58" s="235"/>
      <c r="S58" s="234"/>
      <c r="T58" s="236"/>
      <c r="U58" s="237"/>
      <c r="V58" s="238"/>
      <c r="W58" s="237"/>
      <c r="X58" s="238"/>
      <c r="Y58" s="237"/>
      <c r="Z58" s="239"/>
    </row>
    <row r="59" spans="2:26" x14ac:dyDescent="0.25">
      <c r="P59" s="233"/>
      <c r="Q59" s="234"/>
      <c r="R59" s="235"/>
    </row>
    <row r="60" spans="2:26" x14ac:dyDescent="0.25">
      <c r="P60" s="233"/>
      <c r="Q60" s="234"/>
      <c r="R60" s="235"/>
    </row>
    <row r="61" spans="2:26" x14ac:dyDescent="0.25">
      <c r="P61" s="233"/>
      <c r="Q61" s="234"/>
      <c r="R61" s="235"/>
    </row>
    <row r="62" spans="2:26" x14ac:dyDescent="0.25">
      <c r="B62" s="45"/>
      <c r="C62" s="45"/>
      <c r="D62" s="46"/>
      <c r="E62" s="47"/>
      <c r="F62" s="48"/>
      <c r="G62" s="49"/>
      <c r="H62" s="50"/>
      <c r="I62" s="51"/>
      <c r="J62" s="51"/>
      <c r="K62" s="51"/>
      <c r="L62" s="51"/>
      <c r="M62" s="51"/>
      <c r="P62" s="233"/>
      <c r="Q62" s="234"/>
      <c r="R62" s="235"/>
    </row>
    <row r="63" spans="2:26" ht="18.75" x14ac:dyDescent="0.25">
      <c r="B63" s="437" t="s">
        <v>34</v>
      </c>
      <c r="C63" s="437"/>
      <c r="D63" s="437"/>
      <c r="E63" s="437"/>
      <c r="F63" s="437"/>
      <c r="G63" s="437"/>
      <c r="H63" s="437"/>
      <c r="I63" s="437"/>
      <c r="J63" s="437"/>
      <c r="K63" s="437"/>
      <c r="L63" s="437"/>
      <c r="M63" s="437"/>
    </row>
    <row r="64" spans="2:26" ht="19.5" thickBot="1" x14ac:dyDescent="0.3">
      <c r="B64" s="437" t="s">
        <v>72</v>
      </c>
      <c r="C64" s="437"/>
      <c r="D64" s="437"/>
      <c r="E64" s="437"/>
      <c r="F64" s="437"/>
      <c r="G64" s="437"/>
      <c r="H64" s="437"/>
      <c r="I64" s="437"/>
      <c r="J64" s="437"/>
      <c r="K64" s="437"/>
      <c r="L64" s="437"/>
      <c r="M64" s="437"/>
    </row>
    <row r="65" spans="2:33" ht="19.5" thickBot="1" x14ac:dyDescent="0.3">
      <c r="B65" s="438" t="s">
        <v>93</v>
      </c>
      <c r="C65" s="439"/>
      <c r="D65" s="439"/>
      <c r="E65" s="439"/>
      <c r="F65" s="439"/>
      <c r="G65" s="439"/>
      <c r="H65" s="439"/>
      <c r="I65" s="439"/>
      <c r="J65" s="439"/>
      <c r="K65" s="439"/>
      <c r="L65" s="439"/>
      <c r="M65" s="440"/>
      <c r="N65" s="399" t="s">
        <v>35</v>
      </c>
      <c r="O65" s="399" t="s">
        <v>36</v>
      </c>
      <c r="P65" s="393" t="s">
        <v>86</v>
      </c>
      <c r="Q65" s="394"/>
      <c r="R65" s="395"/>
      <c r="S65" s="387" t="s">
        <v>87</v>
      </c>
      <c r="T65" s="388"/>
      <c r="U65" s="389"/>
      <c r="V65" s="387" t="s">
        <v>88</v>
      </c>
      <c r="W65" s="388"/>
      <c r="X65" s="389"/>
      <c r="Y65" s="387" t="s">
        <v>89</v>
      </c>
      <c r="Z65" s="388"/>
      <c r="AA65" s="389"/>
      <c r="AB65" s="387" t="s">
        <v>90</v>
      </c>
      <c r="AC65" s="388"/>
      <c r="AD65" s="389"/>
      <c r="AE65" s="387" t="s">
        <v>73</v>
      </c>
      <c r="AF65" s="388"/>
      <c r="AG65" s="389"/>
    </row>
    <row r="66" spans="2:33" ht="34.5" customHeight="1" x14ac:dyDescent="0.25">
      <c r="B66" s="441" t="s">
        <v>3</v>
      </c>
      <c r="C66" s="443" t="s">
        <v>4</v>
      </c>
      <c r="D66" s="430" t="s">
        <v>5</v>
      </c>
      <c r="E66" s="374"/>
      <c r="F66" s="374"/>
      <c r="G66" s="375"/>
      <c r="H66" s="376" t="s">
        <v>6</v>
      </c>
      <c r="I66" s="374"/>
      <c r="J66" s="374"/>
      <c r="K66" s="375"/>
      <c r="L66" s="406" t="s">
        <v>74</v>
      </c>
      <c r="M66" s="407"/>
      <c r="N66" s="400"/>
      <c r="O66" s="400"/>
      <c r="P66" s="396"/>
      <c r="Q66" s="397"/>
      <c r="R66" s="398"/>
      <c r="S66" s="390"/>
      <c r="T66" s="391"/>
      <c r="U66" s="392"/>
      <c r="V66" s="390"/>
      <c r="W66" s="391"/>
      <c r="X66" s="392"/>
      <c r="Y66" s="390"/>
      <c r="Z66" s="391"/>
      <c r="AA66" s="392"/>
      <c r="AB66" s="390"/>
      <c r="AC66" s="391"/>
      <c r="AD66" s="392"/>
      <c r="AE66" s="390"/>
      <c r="AF66" s="391"/>
      <c r="AG66" s="392"/>
    </row>
    <row r="67" spans="2:33" ht="16.5" x14ac:dyDescent="0.25">
      <c r="B67" s="416"/>
      <c r="C67" s="444"/>
      <c r="D67" s="403" t="s">
        <v>8</v>
      </c>
      <c r="E67" s="384"/>
      <c r="F67" s="384" t="s">
        <v>9</v>
      </c>
      <c r="G67" s="384"/>
      <c r="H67" s="385" t="s">
        <v>10</v>
      </c>
      <c r="I67" s="386"/>
      <c r="J67" s="385" t="s">
        <v>9</v>
      </c>
      <c r="K67" s="386"/>
      <c r="L67" s="408"/>
      <c r="M67" s="409"/>
      <c r="N67" s="404" t="s">
        <v>37</v>
      </c>
      <c r="O67" s="404" t="s">
        <v>37</v>
      </c>
      <c r="P67" s="52" t="s">
        <v>10</v>
      </c>
      <c r="Q67" s="53" t="s">
        <v>9</v>
      </c>
      <c r="R67" s="401" t="s">
        <v>37</v>
      </c>
      <c r="S67" s="54" t="s">
        <v>10</v>
      </c>
      <c r="T67" s="53" t="s">
        <v>9</v>
      </c>
      <c r="U67" s="401" t="s">
        <v>37</v>
      </c>
      <c r="V67" s="54" t="s">
        <v>10</v>
      </c>
      <c r="W67" s="53" t="s">
        <v>9</v>
      </c>
      <c r="X67" s="401" t="s">
        <v>37</v>
      </c>
      <c r="Y67" s="54" t="s">
        <v>10</v>
      </c>
      <c r="Z67" s="53" t="s">
        <v>9</v>
      </c>
      <c r="AA67" s="401" t="s">
        <v>37</v>
      </c>
      <c r="AB67" s="54" t="s">
        <v>10</v>
      </c>
      <c r="AC67" s="53" t="s">
        <v>9</v>
      </c>
      <c r="AD67" s="401" t="s">
        <v>37</v>
      </c>
      <c r="AE67" s="54" t="s">
        <v>10</v>
      </c>
      <c r="AF67" s="53" t="s">
        <v>9</v>
      </c>
      <c r="AG67" s="401" t="s">
        <v>37</v>
      </c>
    </row>
    <row r="68" spans="2:33" ht="17.25" thickBot="1" x14ac:dyDescent="0.3">
      <c r="B68" s="442"/>
      <c r="C68" s="445"/>
      <c r="D68" s="55" t="s">
        <v>11</v>
      </c>
      <c r="E68" s="56" t="s">
        <v>12</v>
      </c>
      <c r="F68" s="57" t="s">
        <v>11</v>
      </c>
      <c r="G68" s="58" t="s">
        <v>13</v>
      </c>
      <c r="H68" s="59" t="s">
        <v>11</v>
      </c>
      <c r="I68" s="59" t="s">
        <v>12</v>
      </c>
      <c r="J68" s="59" t="s">
        <v>11</v>
      </c>
      <c r="K68" s="59" t="s">
        <v>12</v>
      </c>
      <c r="L68" s="59" t="s">
        <v>11</v>
      </c>
      <c r="M68" s="60" t="s">
        <v>12</v>
      </c>
      <c r="N68" s="405"/>
      <c r="O68" s="405"/>
      <c r="P68" s="61" t="s">
        <v>38</v>
      </c>
      <c r="Q68" s="61" t="s">
        <v>38</v>
      </c>
      <c r="R68" s="402"/>
      <c r="S68" s="61" t="s">
        <v>38</v>
      </c>
      <c r="T68" s="61" t="s">
        <v>38</v>
      </c>
      <c r="U68" s="402"/>
      <c r="V68" s="61" t="s">
        <v>38</v>
      </c>
      <c r="W68" s="61" t="s">
        <v>38</v>
      </c>
      <c r="X68" s="402"/>
      <c r="Y68" s="61" t="s">
        <v>38</v>
      </c>
      <c r="Z68" s="61" t="s">
        <v>38</v>
      </c>
      <c r="AA68" s="402"/>
      <c r="AB68" s="253" t="s">
        <v>38</v>
      </c>
      <c r="AC68" s="61" t="s">
        <v>38</v>
      </c>
      <c r="AD68" s="402"/>
      <c r="AE68" s="61" t="s">
        <v>38</v>
      </c>
      <c r="AF68" s="61" t="s">
        <v>38</v>
      </c>
      <c r="AG68" s="402"/>
    </row>
    <row r="69" spans="2:33" ht="19.5" customHeight="1" thickBot="1" x14ac:dyDescent="0.3">
      <c r="B69" s="62" t="s">
        <v>39</v>
      </c>
      <c r="C69" s="63" t="s">
        <v>16</v>
      </c>
      <c r="D69" s="87">
        <f>SUM(D70:D73)</f>
        <v>0</v>
      </c>
      <c r="E69" s="113">
        <f>SUM(E70:E73)</f>
        <v>0</v>
      </c>
      <c r="F69" s="64">
        <v>0</v>
      </c>
      <c r="G69" s="123">
        <f t="shared" ref="G69:M69" si="15">SUM(G70:G75)</f>
        <v>2</v>
      </c>
      <c r="H69" s="64">
        <f t="shared" si="15"/>
        <v>0</v>
      </c>
      <c r="I69" s="65">
        <f t="shared" si="15"/>
        <v>0</v>
      </c>
      <c r="J69" s="64">
        <f t="shared" si="15"/>
        <v>3</v>
      </c>
      <c r="K69" s="123">
        <f>SUM(K70:K75)</f>
        <v>2.2000000000000002</v>
      </c>
      <c r="L69" s="87">
        <f t="shared" si="15"/>
        <v>14</v>
      </c>
      <c r="M69" s="125">
        <f t="shared" si="15"/>
        <v>13.18</v>
      </c>
      <c r="N69" s="121">
        <f>K69/M69*100</f>
        <v>16.691957511380881</v>
      </c>
      <c r="O69" s="121" t="e">
        <f>G69/E69*100</f>
        <v>#DIV/0!</v>
      </c>
      <c r="P69" s="156"/>
      <c r="Q69" s="157"/>
      <c r="R69" s="158" t="e">
        <f>Q69/P69*100</f>
        <v>#DIV/0!</v>
      </c>
      <c r="S69" s="159"/>
      <c r="T69" s="160"/>
      <c r="U69" s="161"/>
      <c r="V69" s="162"/>
      <c r="W69" s="160"/>
      <c r="X69" s="161"/>
      <c r="Y69" s="162"/>
      <c r="Z69" s="163"/>
      <c r="AA69" s="164"/>
      <c r="AB69" s="165"/>
      <c r="AC69" s="163"/>
      <c r="AD69" s="166"/>
      <c r="AE69" s="224"/>
      <c r="AF69" s="225"/>
      <c r="AG69" s="166"/>
    </row>
    <row r="70" spans="2:33" ht="15.75" thickBot="1" x14ac:dyDescent="0.3">
      <c r="B70" s="68" t="s">
        <v>40</v>
      </c>
      <c r="C70" s="69" t="s">
        <v>16</v>
      </c>
      <c r="D70" s="70"/>
      <c r="E70" s="71"/>
      <c r="F70" s="70"/>
      <c r="G70" s="71"/>
      <c r="H70" s="70"/>
      <c r="I70" s="71"/>
      <c r="J70" s="70"/>
      <c r="K70" s="124"/>
      <c r="L70" s="74">
        <v>0</v>
      </c>
      <c r="M70" s="67">
        <v>0</v>
      </c>
      <c r="N70" s="121" t="e">
        <f t="shared" ref="N70:N99" si="16">K70/M70*100</f>
        <v>#DIV/0!</v>
      </c>
      <c r="O70" s="121" t="e">
        <f t="shared" ref="O70:O99" si="17">G70/E70*100</f>
        <v>#DIV/0!</v>
      </c>
      <c r="P70" s="167"/>
      <c r="Q70" s="168"/>
      <c r="R70" s="169"/>
      <c r="S70" s="170"/>
      <c r="T70" s="171"/>
      <c r="U70" s="183"/>
      <c r="V70" s="173"/>
      <c r="W70" s="171"/>
      <c r="X70" s="183"/>
      <c r="Y70" s="251"/>
      <c r="Z70" s="174"/>
      <c r="AA70" s="175"/>
      <c r="AB70" s="176"/>
      <c r="AC70" s="174"/>
      <c r="AD70" s="177"/>
      <c r="AE70" s="217"/>
      <c r="AF70" s="218"/>
      <c r="AG70" s="177"/>
    </row>
    <row r="71" spans="2:33" ht="15.75" thickBot="1" x14ac:dyDescent="0.3">
      <c r="B71" s="75" t="s">
        <v>41</v>
      </c>
      <c r="C71" s="69" t="s">
        <v>16</v>
      </c>
      <c r="D71" s="70"/>
      <c r="E71" s="71"/>
      <c r="F71" s="70">
        <v>2</v>
      </c>
      <c r="G71" s="71">
        <v>2</v>
      </c>
      <c r="H71" s="70"/>
      <c r="I71" s="71"/>
      <c r="J71" s="70">
        <v>3</v>
      </c>
      <c r="K71" s="124">
        <v>2.2000000000000002</v>
      </c>
      <c r="L71" s="74">
        <v>6</v>
      </c>
      <c r="M71" s="67">
        <v>8.3000000000000007</v>
      </c>
      <c r="N71" s="121">
        <f t="shared" si="16"/>
        <v>26.506024096385545</v>
      </c>
      <c r="O71" s="121" t="e">
        <f t="shared" si="17"/>
        <v>#DIV/0!</v>
      </c>
      <c r="P71" s="167"/>
      <c r="Q71" s="168"/>
      <c r="R71" s="169"/>
      <c r="S71" s="170"/>
      <c r="T71" s="283">
        <v>1.8</v>
      </c>
      <c r="U71" s="169" t="e">
        <f>T71/S71*100</f>
        <v>#DIV/0!</v>
      </c>
      <c r="V71" s="252"/>
      <c r="W71" s="240"/>
      <c r="X71" s="169" t="e">
        <f>W71/V71*100</f>
        <v>#DIV/0!</v>
      </c>
      <c r="Y71" s="251"/>
      <c r="Z71" s="284">
        <f>0.2+0.2</f>
        <v>0.4</v>
      </c>
      <c r="AA71" s="174" t="e">
        <f t="shared" ref="AA71:AA72" si="18">Z71/Y71</f>
        <v>#DIV/0!</v>
      </c>
      <c r="AB71" s="176"/>
      <c r="AC71" s="168"/>
      <c r="AD71" s="254" t="e">
        <f t="shared" ref="AD71" si="19">AC71/AB71</f>
        <v>#DIV/0!</v>
      </c>
      <c r="AE71" s="217"/>
      <c r="AF71" s="218"/>
      <c r="AG71" s="177"/>
    </row>
    <row r="72" spans="2:33" ht="15.75" thickBot="1" x14ac:dyDescent="0.3">
      <c r="B72" s="75" t="s">
        <v>42</v>
      </c>
      <c r="C72" s="69" t="s">
        <v>16</v>
      </c>
      <c r="D72" s="70"/>
      <c r="E72" s="71"/>
      <c r="F72" s="70"/>
      <c r="G72" s="71"/>
      <c r="H72" s="70"/>
      <c r="I72" s="71"/>
      <c r="J72" s="70"/>
      <c r="K72" s="124"/>
      <c r="L72" s="74">
        <v>6</v>
      </c>
      <c r="M72" s="67">
        <v>4.68</v>
      </c>
      <c r="N72" s="121">
        <f t="shared" si="16"/>
        <v>0</v>
      </c>
      <c r="O72" s="121" t="e">
        <f t="shared" si="17"/>
        <v>#DIV/0!</v>
      </c>
      <c r="P72" s="167"/>
      <c r="Q72" s="168"/>
      <c r="R72" s="169" t="e">
        <f>Q72/P72*100</f>
        <v>#DIV/0!</v>
      </c>
      <c r="S72" s="279"/>
      <c r="T72" s="192"/>
      <c r="U72" s="169" t="e">
        <f>T72/S72*100</f>
        <v>#DIV/0!</v>
      </c>
      <c r="V72" s="173"/>
      <c r="W72" s="192"/>
      <c r="X72" s="169" t="e">
        <f>W72/V72*100</f>
        <v>#DIV/0!</v>
      </c>
      <c r="Y72" s="251"/>
      <c r="Z72" s="168"/>
      <c r="AA72" s="174" t="e">
        <f t="shared" si="18"/>
        <v>#DIV/0!</v>
      </c>
      <c r="AB72" s="176"/>
      <c r="AC72" s="174"/>
      <c r="AD72" s="177"/>
      <c r="AE72" s="217"/>
      <c r="AF72" s="218"/>
      <c r="AG72" s="177"/>
    </row>
    <row r="73" spans="2:33" ht="15.75" thickBot="1" x14ac:dyDescent="0.3">
      <c r="B73" s="75" t="s">
        <v>43</v>
      </c>
      <c r="C73" s="69" t="s">
        <v>16</v>
      </c>
      <c r="D73" s="70"/>
      <c r="E73" s="71"/>
      <c r="F73" s="70"/>
      <c r="G73" s="71"/>
      <c r="H73" s="70"/>
      <c r="I73" s="124"/>
      <c r="J73" s="70"/>
      <c r="K73" s="124"/>
      <c r="L73" s="74">
        <v>1</v>
      </c>
      <c r="M73" s="67">
        <v>0.12</v>
      </c>
      <c r="N73" s="121">
        <f t="shared" si="16"/>
        <v>0</v>
      </c>
      <c r="O73" s="121" t="e">
        <f t="shared" si="17"/>
        <v>#DIV/0!</v>
      </c>
      <c r="P73" s="167"/>
      <c r="Q73" s="168"/>
      <c r="R73" s="169"/>
      <c r="S73" s="170"/>
      <c r="T73" s="171"/>
      <c r="U73" s="172"/>
      <c r="V73" s="173"/>
      <c r="W73" s="240"/>
      <c r="X73" s="172"/>
      <c r="Z73" s="218"/>
      <c r="AA73" s="174"/>
      <c r="AB73" s="176"/>
      <c r="AC73" s="174"/>
      <c r="AD73" s="177"/>
      <c r="AE73" s="217"/>
      <c r="AF73" s="218"/>
      <c r="AG73" s="177"/>
    </row>
    <row r="74" spans="2:33" ht="15.75" thickBot="1" x14ac:dyDescent="0.3">
      <c r="B74" s="75" t="s">
        <v>44</v>
      </c>
      <c r="C74" s="69" t="s">
        <v>16</v>
      </c>
      <c r="D74" s="70"/>
      <c r="E74" s="71"/>
      <c r="F74" s="70"/>
      <c r="G74" s="71"/>
      <c r="H74" s="70"/>
      <c r="I74" s="71"/>
      <c r="J74" s="70"/>
      <c r="K74" s="124"/>
      <c r="L74" s="74">
        <v>1</v>
      </c>
      <c r="M74" s="67">
        <v>0.08</v>
      </c>
      <c r="N74" s="121">
        <f t="shared" si="16"/>
        <v>0</v>
      </c>
      <c r="O74" s="121" t="e">
        <f t="shared" si="17"/>
        <v>#DIV/0!</v>
      </c>
      <c r="P74" s="167"/>
      <c r="Q74" s="168"/>
      <c r="R74" s="169"/>
      <c r="S74" s="170"/>
      <c r="T74" s="171"/>
      <c r="U74" s="172"/>
      <c r="V74" s="173"/>
      <c r="W74" s="171"/>
      <c r="X74" s="172"/>
      <c r="Y74" s="251"/>
      <c r="Z74" s="174"/>
      <c r="AA74" s="175"/>
      <c r="AB74" s="176"/>
      <c r="AC74" s="174"/>
      <c r="AD74" s="177"/>
      <c r="AE74" s="217"/>
      <c r="AF74" s="218"/>
      <c r="AG74" s="177"/>
    </row>
    <row r="75" spans="2:33" ht="21" customHeight="1" thickBot="1" x14ac:dyDescent="0.3">
      <c r="B75" s="76" t="s">
        <v>45</v>
      </c>
      <c r="C75" s="77" t="s">
        <v>16</v>
      </c>
      <c r="D75" s="78"/>
      <c r="E75" s="79"/>
      <c r="F75" s="78"/>
      <c r="G75" s="79"/>
      <c r="H75" s="78"/>
      <c r="I75" s="79"/>
      <c r="J75" s="78"/>
      <c r="K75" s="79"/>
      <c r="L75" s="85">
        <v>0</v>
      </c>
      <c r="M75" s="86">
        <v>0</v>
      </c>
      <c r="N75" s="121" t="e">
        <f t="shared" si="16"/>
        <v>#DIV/0!</v>
      </c>
      <c r="O75" s="121" t="e">
        <f t="shared" si="17"/>
        <v>#DIV/0!</v>
      </c>
      <c r="P75" s="178"/>
      <c r="Q75" s="179"/>
      <c r="R75" s="180"/>
      <c r="S75" s="181"/>
      <c r="T75" s="182"/>
      <c r="U75" s="183"/>
      <c r="V75" s="184"/>
      <c r="W75" s="182"/>
      <c r="X75" s="183"/>
      <c r="Y75" s="184"/>
      <c r="Z75" s="185"/>
      <c r="AA75" s="186"/>
      <c r="AB75" s="187"/>
      <c r="AC75" s="185"/>
      <c r="AD75" s="188"/>
      <c r="AE75" s="221"/>
      <c r="AF75" s="222"/>
      <c r="AG75" s="197"/>
    </row>
    <row r="76" spans="2:33" ht="31.5" customHeight="1" thickBot="1" x14ac:dyDescent="0.3">
      <c r="B76" s="189" t="s">
        <v>46</v>
      </c>
      <c r="C76" s="190" t="s">
        <v>47</v>
      </c>
      <c r="D76" s="87">
        <f>SUM(D77:D80)</f>
        <v>0</v>
      </c>
      <c r="E76" s="113">
        <f>SUM(E77:E80)</f>
        <v>0</v>
      </c>
      <c r="F76" s="87">
        <f t="shared" ref="F76:M76" si="20">SUM(F77:F80)</f>
        <v>0</v>
      </c>
      <c r="G76" s="113">
        <f t="shared" si="20"/>
        <v>0</v>
      </c>
      <c r="H76" s="87">
        <f t="shared" si="20"/>
        <v>0</v>
      </c>
      <c r="I76" s="113">
        <f t="shared" si="20"/>
        <v>0</v>
      </c>
      <c r="J76" s="87">
        <f t="shared" si="20"/>
        <v>0</v>
      </c>
      <c r="K76" s="113">
        <f t="shared" si="20"/>
        <v>0</v>
      </c>
      <c r="L76" s="87">
        <f t="shared" si="20"/>
        <v>0</v>
      </c>
      <c r="M76" s="256">
        <f t="shared" si="20"/>
        <v>0</v>
      </c>
      <c r="N76" s="121" t="e">
        <f t="shared" si="16"/>
        <v>#DIV/0!</v>
      </c>
      <c r="O76" s="121" t="e">
        <f t="shared" si="17"/>
        <v>#DIV/0!</v>
      </c>
      <c r="P76" s="156"/>
      <c r="Q76" s="157"/>
      <c r="R76" s="158"/>
      <c r="S76" s="159"/>
      <c r="T76" s="160"/>
      <c r="U76" s="161"/>
      <c r="V76" s="162"/>
      <c r="W76" s="160"/>
      <c r="X76" s="161"/>
      <c r="Y76" s="162"/>
      <c r="Z76" s="163"/>
      <c r="AA76" s="164"/>
      <c r="AB76" s="165"/>
      <c r="AC76" s="163"/>
      <c r="AD76" s="166"/>
      <c r="AE76" s="224"/>
      <c r="AF76" s="225"/>
      <c r="AG76" s="166"/>
    </row>
    <row r="77" spans="2:33" ht="33.75" customHeight="1" thickBot="1" x14ac:dyDescent="0.3">
      <c r="B77" s="191" t="s">
        <v>48</v>
      </c>
      <c r="C77" s="191" t="s">
        <v>49</v>
      </c>
      <c r="D77" s="70"/>
      <c r="E77" s="71"/>
      <c r="F77" s="72"/>
      <c r="G77" s="73"/>
      <c r="H77" s="64"/>
      <c r="I77" s="66"/>
      <c r="J77" s="64"/>
      <c r="K77" s="65"/>
      <c r="L77" s="74">
        <v>0</v>
      </c>
      <c r="M77" s="67">
        <v>0</v>
      </c>
      <c r="N77" s="121" t="e">
        <f t="shared" si="16"/>
        <v>#DIV/0!</v>
      </c>
      <c r="O77" s="121" t="e">
        <f t="shared" si="17"/>
        <v>#DIV/0!</v>
      </c>
      <c r="P77" s="167"/>
      <c r="Q77" s="168"/>
      <c r="R77" s="169"/>
      <c r="S77" s="170"/>
      <c r="T77" s="192"/>
      <c r="U77" s="172"/>
      <c r="V77" s="173"/>
      <c r="W77" s="171"/>
      <c r="X77" s="172"/>
      <c r="Y77" s="173"/>
      <c r="Z77" s="174"/>
      <c r="AA77" s="175"/>
      <c r="AB77" s="176"/>
      <c r="AC77" s="174"/>
      <c r="AD77" s="177"/>
      <c r="AE77" s="217"/>
      <c r="AF77" s="218"/>
      <c r="AG77" s="177"/>
    </row>
    <row r="78" spans="2:33" ht="33.75" customHeight="1" thickBot="1" x14ac:dyDescent="0.3">
      <c r="B78" s="191" t="s">
        <v>50</v>
      </c>
      <c r="C78" s="191" t="s">
        <v>49</v>
      </c>
      <c r="D78" s="70"/>
      <c r="E78" s="71"/>
      <c r="F78" s="72"/>
      <c r="G78" s="73"/>
      <c r="H78" s="64"/>
      <c r="I78" s="66"/>
      <c r="J78" s="64"/>
      <c r="K78" s="65"/>
      <c r="L78" s="74">
        <v>0</v>
      </c>
      <c r="M78" s="67">
        <v>0</v>
      </c>
      <c r="N78" s="121" t="e">
        <f t="shared" si="16"/>
        <v>#DIV/0!</v>
      </c>
      <c r="O78" s="121" t="e">
        <f t="shared" si="17"/>
        <v>#DIV/0!</v>
      </c>
      <c r="P78" s="167"/>
      <c r="Q78" s="168"/>
      <c r="R78" s="169"/>
      <c r="S78" s="170"/>
      <c r="T78" s="171"/>
      <c r="U78" s="172"/>
      <c r="V78" s="173"/>
      <c r="W78" s="171"/>
      <c r="X78" s="172"/>
      <c r="Y78" s="173"/>
      <c r="Z78" s="174"/>
      <c r="AA78" s="175"/>
      <c r="AB78" s="176"/>
      <c r="AC78" s="174"/>
      <c r="AD78" s="177"/>
      <c r="AE78" s="217"/>
      <c r="AF78" s="218"/>
      <c r="AG78" s="177"/>
    </row>
    <row r="79" spans="2:33" ht="33.75" customHeight="1" thickBot="1" x14ac:dyDescent="0.3">
      <c r="B79" s="191" t="s">
        <v>51</v>
      </c>
      <c r="C79" s="191" t="s">
        <v>49</v>
      </c>
      <c r="D79" s="70"/>
      <c r="E79" s="71"/>
      <c r="F79" s="72"/>
      <c r="G79" s="73"/>
      <c r="H79" s="64"/>
      <c r="I79" s="66"/>
      <c r="J79" s="64"/>
      <c r="K79" s="65"/>
      <c r="L79" s="74">
        <v>0</v>
      </c>
      <c r="M79" s="67">
        <v>0</v>
      </c>
      <c r="N79" s="121" t="e">
        <f t="shared" si="16"/>
        <v>#DIV/0!</v>
      </c>
      <c r="O79" s="121" t="e">
        <f t="shared" si="17"/>
        <v>#DIV/0!</v>
      </c>
      <c r="P79" s="167"/>
      <c r="Q79" s="168"/>
      <c r="R79" s="169"/>
      <c r="S79" s="170"/>
      <c r="T79" s="171"/>
      <c r="U79" s="172"/>
      <c r="V79" s="173"/>
      <c r="W79" s="171"/>
      <c r="X79" s="172"/>
      <c r="Y79" s="173"/>
      <c r="Z79" s="174"/>
      <c r="AA79" s="175"/>
      <c r="AB79" s="176"/>
      <c r="AC79" s="174"/>
      <c r="AD79" s="177"/>
      <c r="AE79" s="217"/>
      <c r="AF79" s="218"/>
      <c r="AG79" s="177"/>
    </row>
    <row r="80" spans="2:33" ht="33.75" customHeight="1" thickBot="1" x14ac:dyDescent="0.3">
      <c r="B80" s="193" t="s">
        <v>52</v>
      </c>
      <c r="C80" s="193" t="s">
        <v>53</v>
      </c>
      <c r="D80" s="88"/>
      <c r="E80" s="89"/>
      <c r="F80" s="90"/>
      <c r="G80" s="91"/>
      <c r="H80" s="92"/>
      <c r="I80" s="93"/>
      <c r="J80" s="92"/>
      <c r="K80" s="94"/>
      <c r="L80" s="95">
        <v>0</v>
      </c>
      <c r="M80" s="96">
        <v>0</v>
      </c>
      <c r="N80" s="121" t="e">
        <f t="shared" si="16"/>
        <v>#DIV/0!</v>
      </c>
      <c r="O80" s="121" t="e">
        <f t="shared" si="17"/>
        <v>#DIV/0!</v>
      </c>
      <c r="P80" s="194"/>
      <c r="Q80" s="195"/>
      <c r="R80" s="196"/>
      <c r="S80" s="194"/>
      <c r="T80" s="195"/>
      <c r="U80" s="196"/>
      <c r="V80" s="194"/>
      <c r="W80" s="195"/>
      <c r="X80" s="196"/>
      <c r="Y80" s="194"/>
      <c r="Z80" s="195"/>
      <c r="AA80" s="196"/>
      <c r="AB80" s="194"/>
      <c r="AC80" s="195"/>
      <c r="AD80" s="197"/>
      <c r="AE80" s="221"/>
      <c r="AF80" s="222"/>
      <c r="AG80" s="197"/>
    </row>
    <row r="81" spans="2:33" ht="33.75" customHeight="1" thickBot="1" x14ac:dyDescent="0.3">
      <c r="B81" s="198" t="s">
        <v>54</v>
      </c>
      <c r="C81" s="199" t="s">
        <v>49</v>
      </c>
      <c r="D81" s="97"/>
      <c r="E81" s="98"/>
      <c r="F81" s="99"/>
      <c r="G81" s="100"/>
      <c r="H81" s="101"/>
      <c r="I81" s="102"/>
      <c r="J81" s="101"/>
      <c r="K81" s="103"/>
      <c r="L81" s="104">
        <v>10</v>
      </c>
      <c r="M81" s="105">
        <v>0</v>
      </c>
      <c r="N81" s="121" t="e">
        <f t="shared" si="16"/>
        <v>#DIV/0!</v>
      </c>
      <c r="O81" s="121" t="e">
        <f t="shared" si="17"/>
        <v>#DIV/0!</v>
      </c>
      <c r="P81" s="200"/>
      <c r="Q81" s="201"/>
      <c r="R81" s="202"/>
      <c r="S81" s="200"/>
      <c r="T81" s="201"/>
      <c r="U81" s="202"/>
      <c r="V81" s="200"/>
      <c r="W81" s="201"/>
      <c r="X81" s="202"/>
      <c r="Y81" s="200"/>
      <c r="Z81" s="201"/>
      <c r="AA81" s="202"/>
      <c r="AB81" s="200"/>
      <c r="AC81" s="201"/>
      <c r="AD81" s="203"/>
      <c r="AE81" s="246"/>
      <c r="AF81" s="247"/>
      <c r="AG81" s="248"/>
    </row>
    <row r="82" spans="2:33" ht="36.75" customHeight="1" thickBot="1" x14ac:dyDescent="0.3">
      <c r="B82" s="198" t="s">
        <v>55</v>
      </c>
      <c r="C82" s="199" t="s">
        <v>49</v>
      </c>
      <c r="D82" s="88"/>
      <c r="E82" s="89"/>
      <c r="F82" s="90"/>
      <c r="G82" s="91"/>
      <c r="H82" s="92"/>
      <c r="I82" s="93"/>
      <c r="J82" s="92"/>
      <c r="K82" s="94"/>
      <c r="L82" s="104">
        <v>57</v>
      </c>
      <c r="M82" s="105">
        <v>0</v>
      </c>
      <c r="N82" s="121" t="e">
        <f t="shared" si="16"/>
        <v>#DIV/0!</v>
      </c>
      <c r="O82" s="121" t="e">
        <f t="shared" si="17"/>
        <v>#DIV/0!</v>
      </c>
      <c r="P82" s="200"/>
      <c r="Q82" s="201"/>
      <c r="R82" s="202"/>
      <c r="S82" s="200"/>
      <c r="T82" s="201"/>
      <c r="U82" s="202"/>
      <c r="V82" s="200"/>
      <c r="W82" s="201"/>
      <c r="X82" s="202"/>
      <c r="Y82" s="200"/>
      <c r="Z82" s="201"/>
      <c r="AA82" s="202"/>
      <c r="AB82" s="200"/>
      <c r="AC82" s="201"/>
      <c r="AD82" s="203"/>
      <c r="AE82" s="229"/>
      <c r="AF82" s="230"/>
      <c r="AG82" s="203"/>
    </row>
    <row r="83" spans="2:33" ht="33.75" customHeight="1" thickBot="1" x14ac:dyDescent="0.3">
      <c r="B83" s="198" t="s">
        <v>56</v>
      </c>
      <c r="C83" s="198"/>
      <c r="D83" s="144"/>
      <c r="E83" s="145"/>
      <c r="F83" s="146"/>
      <c r="G83" s="147"/>
      <c r="H83" s="148"/>
      <c r="I83" s="149"/>
      <c r="J83" s="148"/>
      <c r="K83" s="150"/>
      <c r="L83" s="151">
        <v>0</v>
      </c>
      <c r="M83" s="152">
        <v>0</v>
      </c>
      <c r="N83" s="121" t="e">
        <f t="shared" si="16"/>
        <v>#DIV/0!</v>
      </c>
      <c r="O83" s="121" t="e">
        <f t="shared" si="17"/>
        <v>#DIV/0!</v>
      </c>
      <c r="P83" s="204"/>
      <c r="Q83" s="205"/>
      <c r="R83" s="206"/>
      <c r="S83" s="204"/>
      <c r="T83" s="205"/>
      <c r="U83" s="206"/>
      <c r="V83" s="204"/>
      <c r="W83" s="205"/>
      <c r="X83" s="206"/>
      <c r="Y83" s="204"/>
      <c r="Z83" s="205"/>
      <c r="AA83" s="206"/>
      <c r="AB83" s="204"/>
      <c r="AC83" s="205"/>
      <c r="AD83" s="207"/>
      <c r="AE83" s="246"/>
      <c r="AF83" s="247"/>
      <c r="AG83" s="248"/>
    </row>
    <row r="84" spans="2:33" ht="19.5" customHeight="1" thickBot="1" x14ac:dyDescent="0.3">
      <c r="B84" s="208" t="s">
        <v>57</v>
      </c>
      <c r="C84" s="209"/>
      <c r="D84" s="106">
        <f>SUM(D85:D89)</f>
        <v>0</v>
      </c>
      <c r="E84" s="114">
        <f>SUM(E85:E89)</f>
        <v>0</v>
      </c>
      <c r="F84" s="106">
        <f t="shared" ref="F84:K84" si="21">SUM(F85:F89)</f>
        <v>0</v>
      </c>
      <c r="G84" s="114">
        <f>SUM(G85:G89)</f>
        <v>0</v>
      </c>
      <c r="H84" s="106">
        <v>0</v>
      </c>
      <c r="I84" s="114">
        <f t="shared" si="21"/>
        <v>0</v>
      </c>
      <c r="J84" s="106">
        <v>0</v>
      </c>
      <c r="K84" s="114">
        <f t="shared" si="21"/>
        <v>0</v>
      </c>
      <c r="L84" s="126">
        <f>SUM(L85:L89)</f>
        <v>1</v>
      </c>
      <c r="M84" s="127">
        <f>SUM(M85:M89)</f>
        <v>66</v>
      </c>
      <c r="N84" s="121">
        <f t="shared" si="16"/>
        <v>0</v>
      </c>
      <c r="O84" s="121" t="e">
        <f t="shared" si="17"/>
        <v>#DIV/0!</v>
      </c>
      <c r="P84" s="210"/>
      <c r="Q84" s="211"/>
      <c r="R84" s="161"/>
      <c r="S84" s="210"/>
      <c r="T84" s="211"/>
      <c r="U84" s="161"/>
      <c r="V84" s="210"/>
      <c r="W84" s="211"/>
      <c r="X84" s="161"/>
      <c r="Y84" s="210"/>
      <c r="Z84" s="211"/>
      <c r="AA84" s="161"/>
      <c r="AB84" s="210"/>
      <c r="AC84" s="211"/>
      <c r="AD84" s="166"/>
      <c r="AE84" s="224"/>
      <c r="AF84" s="225"/>
      <c r="AG84" s="166"/>
    </row>
    <row r="85" spans="2:33" ht="15.75" thickBot="1" x14ac:dyDescent="0.3">
      <c r="B85" s="212" t="s">
        <v>58</v>
      </c>
      <c r="C85" s="213"/>
      <c r="D85" s="70"/>
      <c r="E85" s="71"/>
      <c r="F85" s="72"/>
      <c r="G85" s="73"/>
      <c r="H85" s="64"/>
      <c r="I85" s="66"/>
      <c r="J85" s="64"/>
      <c r="K85" s="66"/>
      <c r="L85" s="74">
        <v>0</v>
      </c>
      <c r="M85" s="67">
        <v>0</v>
      </c>
      <c r="N85" s="121" t="e">
        <f t="shared" si="16"/>
        <v>#DIV/0!</v>
      </c>
      <c r="O85" s="121" t="e">
        <f t="shared" si="17"/>
        <v>#DIV/0!</v>
      </c>
      <c r="P85" s="214"/>
      <c r="Q85" s="215"/>
      <c r="R85" s="172"/>
      <c r="S85" s="214"/>
      <c r="T85" s="215"/>
      <c r="U85" s="172"/>
      <c r="V85" s="214"/>
      <c r="W85" s="215"/>
      <c r="X85" s="172"/>
      <c r="Y85" s="214"/>
      <c r="Z85" s="215"/>
      <c r="AA85" s="172"/>
      <c r="AB85" s="214"/>
      <c r="AC85" s="215"/>
      <c r="AD85" s="177"/>
      <c r="AE85" s="217"/>
      <c r="AF85" s="218"/>
      <c r="AG85" s="177"/>
    </row>
    <row r="86" spans="2:33" ht="15.75" thickBot="1" x14ac:dyDescent="0.3">
      <c r="B86" s="216" t="s">
        <v>41</v>
      </c>
      <c r="C86" s="213"/>
      <c r="D86" s="70"/>
      <c r="E86" s="71"/>
      <c r="F86" s="72"/>
      <c r="G86" s="73"/>
      <c r="H86" s="64"/>
      <c r="I86" s="66"/>
      <c r="J86" s="64"/>
      <c r="K86" s="66"/>
      <c r="L86" s="74">
        <v>1</v>
      </c>
      <c r="M86" s="67">
        <v>66</v>
      </c>
      <c r="N86" s="121">
        <f t="shared" si="16"/>
        <v>0</v>
      </c>
      <c r="O86" s="121" t="e">
        <f t="shared" si="17"/>
        <v>#DIV/0!</v>
      </c>
      <c r="P86" s="217"/>
      <c r="Q86" s="218"/>
      <c r="R86" s="177"/>
      <c r="S86" s="217"/>
      <c r="T86" s="218"/>
      <c r="U86" s="177"/>
      <c r="V86" s="217"/>
      <c r="W86" s="218"/>
      <c r="X86" s="177"/>
      <c r="Y86" s="217"/>
      <c r="Z86" s="218"/>
      <c r="AA86" s="174"/>
      <c r="AB86" s="217"/>
      <c r="AC86" s="218"/>
      <c r="AD86" s="177"/>
      <c r="AE86" s="217"/>
      <c r="AF86" s="218"/>
      <c r="AG86" s="177"/>
    </row>
    <row r="87" spans="2:33" ht="15.75" thickBot="1" x14ac:dyDescent="0.3">
      <c r="B87" s="216" t="s">
        <v>42</v>
      </c>
      <c r="C87" s="213"/>
      <c r="D87" s="70"/>
      <c r="E87" s="71"/>
      <c r="F87" s="72"/>
      <c r="G87" s="73"/>
      <c r="H87" s="64"/>
      <c r="I87" s="66"/>
      <c r="J87" s="64"/>
      <c r="K87" s="66"/>
      <c r="L87" s="74">
        <v>0</v>
      </c>
      <c r="M87" s="67">
        <v>0</v>
      </c>
      <c r="N87" s="121" t="e">
        <f t="shared" si="16"/>
        <v>#DIV/0!</v>
      </c>
      <c r="O87" s="121" t="e">
        <f t="shared" si="17"/>
        <v>#DIV/0!</v>
      </c>
      <c r="P87" s="217"/>
      <c r="Q87" s="218"/>
      <c r="R87" s="177"/>
      <c r="S87" s="217"/>
      <c r="T87" s="218"/>
      <c r="U87" s="177"/>
      <c r="V87" s="217"/>
      <c r="W87" s="218"/>
      <c r="X87" s="177"/>
      <c r="Y87" s="217"/>
      <c r="Z87" s="218"/>
      <c r="AA87" s="177"/>
      <c r="AB87" s="217"/>
      <c r="AC87" s="218"/>
      <c r="AD87" s="177"/>
      <c r="AE87" s="217"/>
      <c r="AF87" s="218"/>
      <c r="AG87" s="177"/>
    </row>
    <row r="88" spans="2:33" ht="15.75" thickBot="1" x14ac:dyDescent="0.3">
      <c r="B88" s="216" t="s">
        <v>43</v>
      </c>
      <c r="C88" s="213"/>
      <c r="D88" s="70"/>
      <c r="E88" s="71"/>
      <c r="F88" s="72"/>
      <c r="G88" s="73"/>
      <c r="H88" s="64"/>
      <c r="I88" s="66"/>
      <c r="J88" s="64"/>
      <c r="K88" s="66"/>
      <c r="L88" s="74">
        <v>0</v>
      </c>
      <c r="M88" s="67">
        <v>0</v>
      </c>
      <c r="N88" s="121" t="e">
        <f t="shared" si="16"/>
        <v>#DIV/0!</v>
      </c>
      <c r="O88" s="121" t="e">
        <f t="shared" si="17"/>
        <v>#DIV/0!</v>
      </c>
      <c r="P88" s="217"/>
      <c r="Q88" s="218"/>
      <c r="R88" s="177"/>
      <c r="S88" s="217"/>
      <c r="T88" s="218"/>
      <c r="U88" s="177"/>
      <c r="V88" s="217"/>
      <c r="W88" s="218"/>
      <c r="X88" s="177"/>
      <c r="Y88" s="217"/>
      <c r="Z88" s="218"/>
      <c r="AA88" s="177"/>
      <c r="AB88" s="217"/>
      <c r="AC88" s="218"/>
      <c r="AD88" s="177"/>
      <c r="AE88" s="217"/>
      <c r="AF88" s="218"/>
      <c r="AG88" s="177"/>
    </row>
    <row r="89" spans="2:33" ht="15.75" thickBot="1" x14ac:dyDescent="0.3">
      <c r="B89" s="219" t="s">
        <v>44</v>
      </c>
      <c r="C89" s="220"/>
      <c r="D89" s="78"/>
      <c r="E89" s="79"/>
      <c r="F89" s="80"/>
      <c r="G89" s="81"/>
      <c r="H89" s="82"/>
      <c r="I89" s="83"/>
      <c r="J89" s="82"/>
      <c r="K89" s="83"/>
      <c r="L89" s="85">
        <v>0</v>
      </c>
      <c r="M89" s="86">
        <v>0</v>
      </c>
      <c r="N89" s="121" t="e">
        <f t="shared" si="16"/>
        <v>#DIV/0!</v>
      </c>
      <c r="O89" s="121" t="e">
        <f t="shared" si="17"/>
        <v>#DIV/0!</v>
      </c>
      <c r="P89" s="221"/>
      <c r="Q89" s="222"/>
      <c r="R89" s="197"/>
      <c r="S89" s="221"/>
      <c r="T89" s="222"/>
      <c r="U89" s="197"/>
      <c r="V89" s="221"/>
      <c r="W89" s="222"/>
      <c r="X89" s="197"/>
      <c r="Y89" s="221"/>
      <c r="Z89" s="222"/>
      <c r="AA89" s="197"/>
      <c r="AB89" s="221"/>
      <c r="AC89" s="222"/>
      <c r="AD89" s="197"/>
      <c r="AE89" s="221"/>
      <c r="AF89" s="222"/>
      <c r="AG89" s="197"/>
    </row>
    <row r="90" spans="2:33" ht="18.75" customHeight="1" thickBot="1" x14ac:dyDescent="0.3">
      <c r="B90" s="208" t="s">
        <v>59</v>
      </c>
      <c r="C90" s="223"/>
      <c r="D90" s="106">
        <f>SUM(D91:D95)</f>
        <v>0</v>
      </c>
      <c r="E90" s="114">
        <f>SUM(E91:E95)</f>
        <v>0</v>
      </c>
      <c r="F90" s="106">
        <f t="shared" ref="F90:M90" si="22">SUM(F91:F95)</f>
        <v>0</v>
      </c>
      <c r="G90" s="114">
        <f t="shared" si="22"/>
        <v>0</v>
      </c>
      <c r="H90" s="106">
        <f t="shared" si="22"/>
        <v>0</v>
      </c>
      <c r="I90" s="114">
        <f t="shared" si="22"/>
        <v>0</v>
      </c>
      <c r="J90" s="106">
        <f t="shared" si="22"/>
        <v>0</v>
      </c>
      <c r="K90" s="114">
        <f t="shared" si="22"/>
        <v>0</v>
      </c>
      <c r="L90" s="126">
        <f t="shared" si="22"/>
        <v>0</v>
      </c>
      <c r="M90" s="257">
        <f t="shared" si="22"/>
        <v>0</v>
      </c>
      <c r="N90" s="121" t="e">
        <f t="shared" si="16"/>
        <v>#DIV/0!</v>
      </c>
      <c r="O90" s="121" t="e">
        <f t="shared" si="17"/>
        <v>#DIV/0!</v>
      </c>
      <c r="P90" s="224"/>
      <c r="Q90" s="225"/>
      <c r="R90" s="166"/>
      <c r="S90" s="224"/>
      <c r="T90" s="225"/>
      <c r="U90" s="166"/>
      <c r="V90" s="224"/>
      <c r="W90" s="225"/>
      <c r="X90" s="166"/>
      <c r="Y90" s="224"/>
      <c r="Z90" s="225"/>
      <c r="AA90" s="166"/>
      <c r="AB90" s="224"/>
      <c r="AC90" s="225"/>
      <c r="AD90" s="166"/>
      <c r="AE90" s="241"/>
      <c r="AF90" s="242"/>
      <c r="AG90" s="243"/>
    </row>
    <row r="91" spans="2:33" ht="15.75" thickBot="1" x14ac:dyDescent="0.3">
      <c r="B91" s="212" t="s">
        <v>60</v>
      </c>
      <c r="C91" s="213"/>
      <c r="D91" s="70"/>
      <c r="E91" s="71"/>
      <c r="F91" s="72"/>
      <c r="G91" s="73"/>
      <c r="H91" s="64"/>
      <c r="I91" s="66"/>
      <c r="J91" s="64"/>
      <c r="K91" s="65"/>
      <c r="L91" s="74">
        <v>0</v>
      </c>
      <c r="M91" s="67">
        <v>0</v>
      </c>
      <c r="N91" s="121" t="e">
        <f t="shared" si="16"/>
        <v>#DIV/0!</v>
      </c>
      <c r="O91" s="121" t="e">
        <f t="shared" si="17"/>
        <v>#DIV/0!</v>
      </c>
      <c r="P91" s="217"/>
      <c r="Q91" s="218"/>
      <c r="R91" s="177"/>
      <c r="S91" s="217"/>
      <c r="T91" s="218"/>
      <c r="U91" s="177"/>
      <c r="V91" s="217"/>
      <c r="W91" s="218"/>
      <c r="X91" s="177"/>
      <c r="Y91" s="217"/>
      <c r="Z91" s="218"/>
      <c r="AA91" s="177"/>
      <c r="AB91" s="217"/>
      <c r="AC91" s="218"/>
      <c r="AD91" s="177"/>
      <c r="AE91" s="217"/>
      <c r="AF91" s="218"/>
      <c r="AG91" s="177"/>
    </row>
    <row r="92" spans="2:33" ht="15.75" thickBot="1" x14ac:dyDescent="0.3">
      <c r="B92" s="216" t="s">
        <v>41</v>
      </c>
      <c r="C92" s="213"/>
      <c r="D92" s="70"/>
      <c r="E92" s="71"/>
      <c r="F92" s="72"/>
      <c r="G92" s="73"/>
      <c r="H92" s="64"/>
      <c r="I92" s="66"/>
      <c r="J92" s="64"/>
      <c r="K92" s="65"/>
      <c r="L92" s="74">
        <v>0</v>
      </c>
      <c r="M92" s="67">
        <v>0</v>
      </c>
      <c r="N92" s="121" t="e">
        <f t="shared" si="16"/>
        <v>#DIV/0!</v>
      </c>
      <c r="O92" s="121" t="e">
        <f t="shared" si="17"/>
        <v>#DIV/0!</v>
      </c>
      <c r="P92" s="217"/>
      <c r="Q92" s="218"/>
      <c r="R92" s="177"/>
      <c r="S92" s="217"/>
      <c r="T92" s="218"/>
      <c r="U92" s="177"/>
      <c r="V92" s="217"/>
      <c r="W92" s="218"/>
      <c r="X92" s="177"/>
      <c r="Y92" s="217"/>
      <c r="Z92" s="218"/>
      <c r="AA92" s="177"/>
      <c r="AB92" s="217"/>
      <c r="AC92" s="218"/>
      <c r="AD92" s="177"/>
      <c r="AE92" s="217"/>
      <c r="AF92" s="218"/>
      <c r="AG92" s="177"/>
    </row>
    <row r="93" spans="2:33" ht="15.75" thickBot="1" x14ac:dyDescent="0.3">
      <c r="B93" s="216" t="s">
        <v>42</v>
      </c>
      <c r="C93" s="213"/>
      <c r="D93" s="70"/>
      <c r="E93" s="71"/>
      <c r="F93" s="72"/>
      <c r="G93" s="73"/>
      <c r="H93" s="64"/>
      <c r="I93" s="66"/>
      <c r="J93" s="64"/>
      <c r="K93" s="65"/>
      <c r="L93" s="74">
        <v>0</v>
      </c>
      <c r="M93" s="67">
        <v>0</v>
      </c>
      <c r="N93" s="121" t="e">
        <f t="shared" si="16"/>
        <v>#DIV/0!</v>
      </c>
      <c r="O93" s="121" t="e">
        <f t="shared" si="17"/>
        <v>#DIV/0!</v>
      </c>
      <c r="P93" s="217"/>
      <c r="Q93" s="218"/>
      <c r="R93" s="177"/>
      <c r="S93" s="217"/>
      <c r="T93" s="218"/>
      <c r="U93" s="177"/>
      <c r="V93" s="217"/>
      <c r="W93" s="218"/>
      <c r="X93" s="177"/>
      <c r="Y93" s="217"/>
      <c r="Z93" s="218"/>
      <c r="AA93" s="177"/>
      <c r="AB93" s="217"/>
      <c r="AC93" s="218"/>
      <c r="AD93" s="177"/>
      <c r="AE93" s="217"/>
      <c r="AF93" s="218"/>
      <c r="AG93" s="177"/>
    </row>
    <row r="94" spans="2:33" ht="15.75" thickBot="1" x14ac:dyDescent="0.3">
      <c r="B94" s="216" t="s">
        <v>43</v>
      </c>
      <c r="C94" s="213"/>
      <c r="D94" s="70"/>
      <c r="E94" s="71"/>
      <c r="F94" s="72"/>
      <c r="G94" s="73"/>
      <c r="H94" s="64"/>
      <c r="I94" s="66"/>
      <c r="J94" s="64"/>
      <c r="K94" s="65"/>
      <c r="L94" s="74">
        <v>0</v>
      </c>
      <c r="M94" s="67">
        <v>0</v>
      </c>
      <c r="N94" s="121" t="e">
        <f t="shared" si="16"/>
        <v>#DIV/0!</v>
      </c>
      <c r="O94" s="121" t="e">
        <f t="shared" si="17"/>
        <v>#DIV/0!</v>
      </c>
      <c r="P94" s="217"/>
      <c r="Q94" s="218"/>
      <c r="R94" s="177"/>
      <c r="S94" s="217"/>
      <c r="T94" s="218"/>
      <c r="U94" s="177"/>
      <c r="V94" s="217"/>
      <c r="W94" s="218"/>
      <c r="X94" s="177"/>
      <c r="Y94" s="217"/>
      <c r="Z94" s="218"/>
      <c r="AA94" s="177"/>
      <c r="AB94" s="217"/>
      <c r="AC94" s="218"/>
      <c r="AD94" s="177"/>
      <c r="AE94" s="217"/>
      <c r="AF94" s="218"/>
      <c r="AG94" s="177"/>
    </row>
    <row r="95" spans="2:33" ht="15.75" thickBot="1" x14ac:dyDescent="0.3">
      <c r="B95" s="226" t="s">
        <v>44</v>
      </c>
      <c r="C95" s="227"/>
      <c r="D95" s="78"/>
      <c r="E95" s="79"/>
      <c r="F95" s="80"/>
      <c r="G95" s="81"/>
      <c r="H95" s="82"/>
      <c r="I95" s="83"/>
      <c r="J95" s="82"/>
      <c r="K95" s="84"/>
      <c r="L95" s="85">
        <v>0</v>
      </c>
      <c r="M95" s="86">
        <v>0</v>
      </c>
      <c r="N95" s="121" t="e">
        <f t="shared" si="16"/>
        <v>#DIV/0!</v>
      </c>
      <c r="O95" s="121" t="e">
        <f t="shared" si="17"/>
        <v>#DIV/0!</v>
      </c>
      <c r="P95" s="221"/>
      <c r="Q95" s="222"/>
      <c r="R95" s="197"/>
      <c r="S95" s="221"/>
      <c r="T95" s="222"/>
      <c r="U95" s="197"/>
      <c r="V95" s="221"/>
      <c r="W95" s="222"/>
      <c r="X95" s="197"/>
      <c r="Y95" s="221"/>
      <c r="Z95" s="222"/>
      <c r="AA95" s="197"/>
      <c r="AB95" s="221"/>
      <c r="AC95" s="222"/>
      <c r="AD95" s="197"/>
      <c r="AE95" s="244"/>
      <c r="AF95" s="245"/>
      <c r="AG95" s="188"/>
    </row>
    <row r="96" spans="2:33" ht="21.75" customHeight="1" thickBot="1" x14ac:dyDescent="0.3">
      <c r="B96" s="228" t="s">
        <v>61</v>
      </c>
      <c r="C96" s="198"/>
      <c r="D96" s="88"/>
      <c r="E96" s="89"/>
      <c r="F96" s="90"/>
      <c r="G96" s="91"/>
      <c r="H96" s="92"/>
      <c r="I96" s="93"/>
      <c r="J96" s="92"/>
      <c r="K96" s="94"/>
      <c r="L96" s="95">
        <v>0</v>
      </c>
      <c r="M96" s="96">
        <v>0</v>
      </c>
      <c r="N96" s="121" t="e">
        <f t="shared" si="16"/>
        <v>#DIV/0!</v>
      </c>
      <c r="O96" s="121" t="e">
        <f t="shared" si="17"/>
        <v>#DIV/0!</v>
      </c>
      <c r="P96" s="229"/>
      <c r="Q96" s="230"/>
      <c r="R96" s="203"/>
      <c r="S96" s="229"/>
      <c r="T96" s="230"/>
      <c r="U96" s="203"/>
      <c r="V96" s="229"/>
      <c r="W96" s="230"/>
      <c r="X96" s="203"/>
      <c r="Y96" s="229"/>
      <c r="Z96" s="230"/>
      <c r="AA96" s="203"/>
      <c r="AB96" s="229"/>
      <c r="AC96" s="230"/>
      <c r="AD96" s="203"/>
      <c r="AE96" s="229"/>
      <c r="AF96" s="230"/>
      <c r="AG96" s="203"/>
    </row>
    <row r="97" spans="2:33" ht="24" customHeight="1" thickBot="1" x14ac:dyDescent="0.3">
      <c r="B97" s="228" t="s">
        <v>62</v>
      </c>
      <c r="C97" s="198"/>
      <c r="D97" s="97"/>
      <c r="E97" s="98"/>
      <c r="F97" s="99"/>
      <c r="G97" s="100"/>
      <c r="H97" s="101">
        <v>5</v>
      </c>
      <c r="I97" s="102"/>
      <c r="J97" s="101">
        <v>5</v>
      </c>
      <c r="K97" s="103"/>
      <c r="L97" s="104">
        <v>73</v>
      </c>
      <c r="M97" s="105">
        <v>6</v>
      </c>
      <c r="N97" s="121">
        <f t="shared" si="16"/>
        <v>0</v>
      </c>
      <c r="O97" s="121" t="e">
        <f t="shared" si="17"/>
        <v>#DIV/0!</v>
      </c>
      <c r="P97" s="229"/>
      <c r="Q97" s="230"/>
      <c r="R97" s="169"/>
      <c r="S97" s="229"/>
      <c r="T97" s="230"/>
      <c r="U97" s="203"/>
      <c r="V97" s="229"/>
      <c r="W97" s="230"/>
      <c r="X97" s="203"/>
      <c r="Y97" s="229"/>
      <c r="Z97" s="230"/>
      <c r="AA97" s="203"/>
      <c r="AB97" s="229"/>
      <c r="AC97" s="230"/>
      <c r="AD97" s="254"/>
      <c r="AE97" s="246"/>
      <c r="AF97" s="247"/>
      <c r="AG97" s="248"/>
    </row>
    <row r="98" spans="2:33" ht="42" customHeight="1" thickBot="1" x14ac:dyDescent="0.3">
      <c r="B98" s="228" t="s">
        <v>63</v>
      </c>
      <c r="C98" s="199" t="s">
        <v>49</v>
      </c>
      <c r="D98" s="88"/>
      <c r="E98" s="89"/>
      <c r="F98" s="90"/>
      <c r="G98" s="91"/>
      <c r="H98" s="92"/>
      <c r="I98" s="93"/>
      <c r="J98" s="92"/>
      <c r="K98" s="94"/>
      <c r="L98" s="95">
        <v>0</v>
      </c>
      <c r="M98" s="96">
        <v>0</v>
      </c>
      <c r="N98" s="121" t="e">
        <f t="shared" si="16"/>
        <v>#DIV/0!</v>
      </c>
      <c r="O98" s="121" t="e">
        <f t="shared" si="17"/>
        <v>#DIV/0!</v>
      </c>
      <c r="P98" s="229"/>
      <c r="Q98" s="230"/>
      <c r="R98" s="203"/>
      <c r="S98" s="229"/>
      <c r="T98" s="230"/>
      <c r="U98" s="203"/>
      <c r="V98" s="229"/>
      <c r="W98" s="230"/>
      <c r="X98" s="203"/>
      <c r="Y98" s="229"/>
      <c r="Z98" s="230"/>
      <c r="AA98" s="203"/>
      <c r="AB98" s="229"/>
      <c r="AC98" s="230"/>
      <c r="AD98" s="203"/>
      <c r="AE98" s="229"/>
      <c r="AF98" s="230"/>
      <c r="AG98" s="203"/>
    </row>
    <row r="99" spans="2:33" ht="63.75" customHeight="1" thickBot="1" x14ac:dyDescent="0.3">
      <c r="B99" s="231" t="s">
        <v>64</v>
      </c>
      <c r="C99" s="232"/>
      <c r="D99" s="97"/>
      <c r="E99" s="98"/>
      <c r="F99" s="99"/>
      <c r="G99" s="100"/>
      <c r="H99" s="101"/>
      <c r="I99" s="102"/>
      <c r="J99" s="101"/>
      <c r="K99" s="103"/>
      <c r="L99" s="104">
        <v>0</v>
      </c>
      <c r="M99" s="105">
        <v>0</v>
      </c>
      <c r="N99" s="122" t="e">
        <f t="shared" si="16"/>
        <v>#DIV/0!</v>
      </c>
      <c r="O99" s="122" t="e">
        <f t="shared" si="17"/>
        <v>#DIV/0!</v>
      </c>
      <c r="P99" s="229"/>
      <c r="Q99" s="230"/>
      <c r="R99" s="203"/>
      <c r="S99" s="229"/>
      <c r="T99" s="230"/>
      <c r="U99" s="203"/>
      <c r="V99" s="229"/>
      <c r="W99" s="230"/>
      <c r="X99" s="203"/>
      <c r="Y99" s="229"/>
      <c r="Z99" s="230"/>
      <c r="AA99" s="203"/>
      <c r="AB99" s="229"/>
      <c r="AC99" s="230"/>
      <c r="AD99" s="203"/>
      <c r="AE99" s="249"/>
      <c r="AF99" s="250"/>
      <c r="AG99" s="207"/>
    </row>
    <row r="100" spans="2:33" x14ac:dyDescent="0.25">
      <c r="B100" s="107"/>
      <c r="C100" s="107"/>
      <c r="D100" s="108"/>
      <c r="E100" s="109"/>
      <c r="F100" s="109"/>
      <c r="G100" s="109"/>
      <c r="H100" s="109"/>
      <c r="I100" s="110"/>
      <c r="J100" s="110"/>
      <c r="K100" s="110"/>
      <c r="L100" s="110"/>
      <c r="M100" s="110"/>
      <c r="N100" t="s">
        <v>65</v>
      </c>
    </row>
    <row r="101" spans="2:33" x14ac:dyDescent="0.25">
      <c r="B101" s="107"/>
      <c r="C101" s="107"/>
      <c r="D101" s="108"/>
      <c r="E101" s="109"/>
      <c r="F101" s="109"/>
      <c r="G101" s="109"/>
      <c r="H101" s="109"/>
      <c r="I101" s="110"/>
      <c r="J101" s="110"/>
      <c r="K101" s="110"/>
      <c r="L101" s="110"/>
      <c r="M101" s="110"/>
      <c r="N101" s="111" t="s">
        <v>66</v>
      </c>
    </row>
    <row r="102" spans="2:33" ht="19.5" thickBot="1" x14ac:dyDescent="0.3">
      <c r="B102" s="365" t="s">
        <v>67</v>
      </c>
      <c r="C102" s="366"/>
      <c r="D102" s="366"/>
      <c r="E102" s="366"/>
      <c r="F102" s="366"/>
      <c r="G102" s="366"/>
      <c r="H102" s="366"/>
      <c r="I102" s="366"/>
      <c r="J102" s="366"/>
      <c r="K102" s="366"/>
      <c r="L102" s="366"/>
      <c r="M102" s="367"/>
    </row>
    <row r="103" spans="2:33" x14ac:dyDescent="0.25">
      <c r="B103" s="368" t="s">
        <v>3</v>
      </c>
      <c r="C103" s="371" t="s">
        <v>4</v>
      </c>
      <c r="D103" s="374" t="s">
        <v>5</v>
      </c>
      <c r="E103" s="374"/>
      <c r="F103" s="374"/>
      <c r="G103" s="375"/>
      <c r="H103" s="376" t="s">
        <v>68</v>
      </c>
      <c r="I103" s="374"/>
      <c r="J103" s="374"/>
      <c r="K103" s="375"/>
      <c r="L103" s="377" t="s">
        <v>69</v>
      </c>
      <c r="M103" s="378"/>
    </row>
    <row r="104" spans="2:33" x14ac:dyDescent="0.25">
      <c r="B104" s="369"/>
      <c r="C104" s="372"/>
      <c r="D104" s="383" t="s">
        <v>8</v>
      </c>
      <c r="E104" s="384"/>
      <c r="F104" s="384" t="s">
        <v>9</v>
      </c>
      <c r="G104" s="384"/>
      <c r="H104" s="385" t="s">
        <v>10</v>
      </c>
      <c r="I104" s="386"/>
      <c r="J104" s="385" t="s">
        <v>9</v>
      </c>
      <c r="K104" s="386"/>
      <c r="L104" s="379"/>
      <c r="M104" s="380"/>
    </row>
    <row r="105" spans="2:33" ht="18.75" customHeight="1" thickBot="1" x14ac:dyDescent="0.3">
      <c r="B105" s="370"/>
      <c r="C105" s="373"/>
      <c r="D105" s="112" t="s">
        <v>11</v>
      </c>
      <c r="E105" s="56" t="s">
        <v>12</v>
      </c>
      <c r="F105" s="57" t="s">
        <v>11</v>
      </c>
      <c r="G105" s="58" t="s">
        <v>13</v>
      </c>
      <c r="H105" s="59" t="s">
        <v>11</v>
      </c>
      <c r="I105" s="59" t="s">
        <v>12</v>
      </c>
      <c r="J105" s="59" t="s">
        <v>11</v>
      </c>
      <c r="K105" s="59" t="s">
        <v>12</v>
      </c>
      <c r="L105" s="381"/>
      <c r="M105" s="382"/>
    </row>
    <row r="106" spans="2:33" s="255" customFormat="1" ht="19.5" customHeight="1" thickBot="1" x14ac:dyDescent="0.3">
      <c r="B106" s="278" t="s">
        <v>70</v>
      </c>
      <c r="C106" s="118"/>
      <c r="D106" s="118"/>
      <c r="E106" s="118"/>
      <c r="F106" s="118"/>
      <c r="G106" s="118"/>
      <c r="H106" s="118"/>
      <c r="I106" s="118"/>
      <c r="J106" s="118"/>
      <c r="K106" s="141">
        <f>SUM(K107:K110)</f>
        <v>2.2000000000000002</v>
      </c>
      <c r="L106" s="361"/>
      <c r="M106" s="362"/>
    </row>
    <row r="107" spans="2:33" s="255" customFormat="1" ht="45.75" customHeight="1" thickBot="1" x14ac:dyDescent="0.3">
      <c r="B107" s="142" t="s">
        <v>83</v>
      </c>
      <c r="C107" s="259" t="s">
        <v>84</v>
      </c>
      <c r="D107" s="275"/>
      <c r="E107" s="276"/>
      <c r="F107" s="276"/>
      <c r="G107" s="276"/>
      <c r="H107" s="260"/>
      <c r="I107" s="260"/>
      <c r="J107" s="276"/>
      <c r="K107" s="260">
        <v>0.2</v>
      </c>
      <c r="L107" s="446" t="s">
        <v>85</v>
      </c>
      <c r="M107" s="447"/>
      <c r="N107" s="285"/>
    </row>
    <row r="108" spans="2:33" s="255" customFormat="1" ht="120.75" customHeight="1" x14ac:dyDescent="0.25">
      <c r="B108" s="142" t="s">
        <v>98</v>
      </c>
      <c r="C108" s="259" t="s">
        <v>84</v>
      </c>
      <c r="D108" s="275"/>
      <c r="E108" s="276"/>
      <c r="F108" s="276"/>
      <c r="G108" s="276"/>
      <c r="H108" s="260"/>
      <c r="I108" s="260"/>
      <c r="J108" s="276"/>
      <c r="K108" s="260">
        <v>1.8</v>
      </c>
      <c r="L108" s="446" t="s">
        <v>100</v>
      </c>
      <c r="M108" s="447"/>
    </row>
    <row r="109" spans="2:33" s="255" customFormat="1" ht="50.25" customHeight="1" x14ac:dyDescent="0.25">
      <c r="B109" s="142" t="s">
        <v>99</v>
      </c>
      <c r="C109" s="259" t="s">
        <v>84</v>
      </c>
      <c r="D109" s="275"/>
      <c r="E109" s="276"/>
      <c r="F109" s="276"/>
      <c r="G109" s="276"/>
      <c r="H109" s="260"/>
      <c r="I109" s="260"/>
      <c r="J109" s="276"/>
      <c r="K109" s="260">
        <v>0.2</v>
      </c>
      <c r="L109" s="446" t="s">
        <v>101</v>
      </c>
      <c r="M109" s="447"/>
    </row>
    <row r="110" spans="2:33" s="255" customFormat="1" ht="15" customHeight="1" x14ac:dyDescent="0.25">
      <c r="B110" s="142"/>
      <c r="C110" s="260"/>
      <c r="D110" s="275"/>
      <c r="E110" s="276"/>
      <c r="F110" s="276"/>
      <c r="G110" s="276"/>
      <c r="H110" s="260"/>
      <c r="I110" s="260"/>
      <c r="J110" s="276"/>
      <c r="K110" s="260"/>
      <c r="L110" s="446"/>
      <c r="M110" s="447"/>
    </row>
    <row r="111" spans="2:33" s="255" customFormat="1" x14ac:dyDescent="0.25">
      <c r="B111" s="119" t="s">
        <v>71</v>
      </c>
      <c r="C111" s="120"/>
      <c r="D111" s="120"/>
      <c r="E111" s="120"/>
      <c r="F111" s="120"/>
      <c r="G111" s="120"/>
      <c r="H111" s="120"/>
      <c r="I111" s="120"/>
      <c r="J111" s="120"/>
      <c r="K111" s="258">
        <f>K112+K113</f>
        <v>0</v>
      </c>
      <c r="L111" s="359"/>
      <c r="M111" s="360"/>
    </row>
    <row r="112" spans="2:33" s="255" customFormat="1" x14ac:dyDescent="0.25">
      <c r="B112" s="280"/>
      <c r="C112" s="143"/>
      <c r="D112" s="115"/>
      <c r="E112" s="116"/>
      <c r="F112" s="116"/>
      <c r="G112" s="116"/>
      <c r="H112" s="116"/>
      <c r="I112" s="117"/>
      <c r="J112" s="117"/>
      <c r="K112" s="117"/>
      <c r="L112" s="358"/>
      <c r="M112" s="358"/>
    </row>
    <row r="113" spans="2:13" s="255" customFormat="1" x14ac:dyDescent="0.25">
      <c r="B113" s="280"/>
      <c r="C113" s="143"/>
      <c r="D113" s="115"/>
      <c r="E113" s="116"/>
      <c r="F113" s="116"/>
      <c r="G113" s="116"/>
      <c r="H113" s="116"/>
      <c r="I113" s="117"/>
      <c r="J113" s="117"/>
      <c r="K113" s="117"/>
      <c r="L113" s="358"/>
      <c r="M113" s="358"/>
    </row>
  </sheetData>
  <mergeCells count="68">
    <mergeCell ref="L111:M111"/>
    <mergeCell ref="L112:M112"/>
    <mergeCell ref="L113:M113"/>
    <mergeCell ref="L107:M107"/>
    <mergeCell ref="L110:M110"/>
    <mergeCell ref="L108:M108"/>
    <mergeCell ref="L109:M109"/>
    <mergeCell ref="L106:M106"/>
    <mergeCell ref="B102:M102"/>
    <mergeCell ref="B103:B105"/>
    <mergeCell ref="C103:C105"/>
    <mergeCell ref="D103:G103"/>
    <mergeCell ref="H103:K103"/>
    <mergeCell ref="L103:M105"/>
    <mergeCell ref="D104:E104"/>
    <mergeCell ref="F104:G104"/>
    <mergeCell ref="H104:I104"/>
    <mergeCell ref="J104:K104"/>
    <mergeCell ref="AE65:AG66"/>
    <mergeCell ref="AG67:AG68"/>
    <mergeCell ref="D67:E67"/>
    <mergeCell ref="F67:G67"/>
    <mergeCell ref="H67:I67"/>
    <mergeCell ref="J67:K67"/>
    <mergeCell ref="N67:N68"/>
    <mergeCell ref="O67:O68"/>
    <mergeCell ref="R67:R68"/>
    <mergeCell ref="U67:U68"/>
    <mergeCell ref="X67:X68"/>
    <mergeCell ref="AA67:AA68"/>
    <mergeCell ref="AD67:AD68"/>
    <mergeCell ref="L66:M67"/>
    <mergeCell ref="S65:U66"/>
    <mergeCell ref="V65:X66"/>
    <mergeCell ref="Y65:AA66"/>
    <mergeCell ref="AB65:AD66"/>
    <mergeCell ref="P65:R66"/>
    <mergeCell ref="B20:B23"/>
    <mergeCell ref="B33:M33"/>
    <mergeCell ref="B34:B37"/>
    <mergeCell ref="B38:B41"/>
    <mergeCell ref="B42:B45"/>
    <mergeCell ref="B46:B49"/>
    <mergeCell ref="B63:M63"/>
    <mergeCell ref="B64:M64"/>
    <mergeCell ref="B65:M65"/>
    <mergeCell ref="N65:N66"/>
    <mergeCell ref="O65:O66"/>
    <mergeCell ref="B66:B68"/>
    <mergeCell ref="C66:C68"/>
    <mergeCell ref="B1:M1"/>
    <mergeCell ref="B2:M2"/>
    <mergeCell ref="B3:M3"/>
    <mergeCell ref="B4:M4"/>
    <mergeCell ref="B5:B7"/>
    <mergeCell ref="C5:C7"/>
    <mergeCell ref="D5:G5"/>
    <mergeCell ref="H5:K5"/>
    <mergeCell ref="L5:M6"/>
    <mergeCell ref="D6:E6"/>
    <mergeCell ref="F6:G6"/>
    <mergeCell ref="H6:I6"/>
    <mergeCell ref="J6:K6"/>
    <mergeCell ref="B8:B11"/>
    <mergeCell ref="B12:B15"/>
    <mergeCell ref="D66:G66"/>
    <mergeCell ref="H66:K66"/>
    <mergeCell ref="B16:B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L76:M76 D77:G83 L69:M69 D91:G99 D84:M84 D90:M90 D85:G89 D69:K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D25:K25 D20:M20" formulaRange="1"/>
    <ignoredError sqref="D8:E8 D84:M9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"/>
  <sheetViews>
    <sheetView topLeftCell="A100" workbookViewId="0">
      <selection activeCell="I77" sqref="I77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91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15" t="s">
        <v>3</v>
      </c>
      <c r="B5" s="418" t="s">
        <v>4</v>
      </c>
      <c r="C5" s="419" t="s">
        <v>5</v>
      </c>
      <c r="D5" s="419"/>
      <c r="E5" s="419"/>
      <c r="F5" s="419"/>
      <c r="G5" s="420" t="s">
        <v>6</v>
      </c>
      <c r="H5" s="421"/>
      <c r="I5" s="421"/>
      <c r="J5" s="422"/>
      <c r="K5" s="379" t="s">
        <v>7</v>
      </c>
      <c r="L5" s="38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16"/>
      <c r="B6" s="418"/>
      <c r="C6" s="384" t="s">
        <v>8</v>
      </c>
      <c r="D6" s="384"/>
      <c r="E6" s="384" t="s">
        <v>9</v>
      </c>
      <c r="F6" s="384"/>
      <c r="G6" s="385" t="s">
        <v>10</v>
      </c>
      <c r="H6" s="386"/>
      <c r="I6" s="385" t="s">
        <v>9</v>
      </c>
      <c r="J6" s="386"/>
      <c r="K6" s="423"/>
      <c r="L6" s="42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1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1</v>
      </c>
      <c r="D8" s="35">
        <f t="shared" ref="D8:L8" si="0">SUM(D9:D11)</f>
        <v>5</v>
      </c>
      <c r="E8" s="7">
        <f t="shared" si="0"/>
        <v>1</v>
      </c>
      <c r="F8" s="6">
        <f t="shared" si="0"/>
        <v>5</v>
      </c>
      <c r="G8" s="7">
        <f t="shared" si="0"/>
        <v>1</v>
      </c>
      <c r="H8" s="8">
        <f t="shared" si="0"/>
        <v>5</v>
      </c>
      <c r="I8" s="9">
        <f t="shared" si="0"/>
        <v>1</v>
      </c>
      <c r="J8" s="10">
        <f t="shared" si="0"/>
        <v>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>
        <v>1</v>
      </c>
      <c r="D11" s="19">
        <v>5</v>
      </c>
      <c r="E11" s="20">
        <v>1</v>
      </c>
      <c r="F11" s="21">
        <v>5</v>
      </c>
      <c r="G11" s="18">
        <v>1</v>
      </c>
      <c r="H11" s="19">
        <v>5</v>
      </c>
      <c r="I11" s="20">
        <v>1</v>
      </c>
      <c r="J11" s="21">
        <v>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1</v>
      </c>
      <c r="D12" s="261">
        <f t="shared" ref="D12" si="1">SUM(D13:D15)</f>
        <v>40</v>
      </c>
      <c r="E12" s="24">
        <f>SUM(E13:E15)</f>
        <v>1</v>
      </c>
      <c r="F12" s="261">
        <f t="shared" ref="F12:J12" si="2">SUM(F13:F15)</f>
        <v>40</v>
      </c>
      <c r="G12" s="24">
        <f t="shared" si="2"/>
        <v>2</v>
      </c>
      <c r="H12" s="25">
        <f t="shared" si="2"/>
        <v>90</v>
      </c>
      <c r="I12" s="262">
        <f t="shared" si="2"/>
        <v>2</v>
      </c>
      <c r="J12" s="263">
        <f t="shared" si="2"/>
        <v>90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>
        <v>1</v>
      </c>
      <c r="D15" s="19">
        <v>40</v>
      </c>
      <c r="E15" s="20">
        <v>1</v>
      </c>
      <c r="F15" s="21">
        <v>40</v>
      </c>
      <c r="G15" s="15">
        <v>2</v>
      </c>
      <c r="H15" s="16">
        <v>90</v>
      </c>
      <c r="I15" s="15">
        <v>2</v>
      </c>
      <c r="J15" s="16">
        <v>90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7">
        <f t="shared" ref="C20:L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0</v>
      </c>
      <c r="H20" s="8">
        <f t="shared" si="5"/>
        <v>0</v>
      </c>
      <c r="I20" s="9">
        <f t="shared" si="5"/>
        <v>0</v>
      </c>
      <c r="J20" s="10">
        <f t="shared" si="5"/>
        <v>0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/>
      <c r="D23" s="19"/>
      <c r="E23" s="20"/>
      <c r="F23" s="21"/>
      <c r="G23" s="15"/>
      <c r="H23" s="16"/>
      <c r="I23" s="15"/>
      <c r="J23" s="33"/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92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7">
        <f t="shared" ref="C34" si="7">SUM(C35:C37)</f>
        <v>1</v>
      </c>
      <c r="D34" s="12">
        <v>0</v>
      </c>
      <c r="E34" s="7">
        <f t="shared" ref="E34:L34" si="8">SUM(E35:E37)</f>
        <v>1</v>
      </c>
      <c r="F34" s="6">
        <f t="shared" si="8"/>
        <v>5</v>
      </c>
      <c r="G34" s="7">
        <f t="shared" si="8"/>
        <v>1</v>
      </c>
      <c r="H34" s="6">
        <f t="shared" si="8"/>
        <v>5</v>
      </c>
      <c r="I34" s="9">
        <f t="shared" si="8"/>
        <v>1</v>
      </c>
      <c r="J34" s="10">
        <f t="shared" si="8"/>
        <v>5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>
        <v>1</v>
      </c>
      <c r="D37" s="19">
        <v>5</v>
      </c>
      <c r="E37" s="20">
        <v>1</v>
      </c>
      <c r="F37" s="21">
        <v>5</v>
      </c>
      <c r="G37" s="18">
        <v>1</v>
      </c>
      <c r="H37" s="19">
        <v>5</v>
      </c>
      <c r="I37" s="20">
        <v>1</v>
      </c>
      <c r="J37" s="21">
        <v>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7">
        <f t="shared" ref="C38:D38" si="9">SUM(C39:C41)</f>
        <v>1</v>
      </c>
      <c r="D38" s="6">
        <f t="shared" si="9"/>
        <v>40</v>
      </c>
      <c r="E38" s="13">
        <f>E39+E40+E41</f>
        <v>1</v>
      </c>
      <c r="F38" s="14">
        <f>F39+F40+F41</f>
        <v>40</v>
      </c>
      <c r="G38" s="7">
        <f>SUM(G39:G41)</f>
        <v>2</v>
      </c>
      <c r="H38" s="6">
        <f t="shared" ref="H38:J38" si="10">SUM(H39:H41)</f>
        <v>90</v>
      </c>
      <c r="I38" s="7">
        <f>SUM(I39:I41)</f>
        <v>2</v>
      </c>
      <c r="J38" s="6">
        <f t="shared" si="10"/>
        <v>90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>
        <v>1</v>
      </c>
      <c r="D41" s="19">
        <v>40</v>
      </c>
      <c r="E41" s="20">
        <v>1</v>
      </c>
      <c r="F41" s="21">
        <v>40</v>
      </c>
      <c r="G41" s="15">
        <v>2</v>
      </c>
      <c r="H41" s="16">
        <v>90</v>
      </c>
      <c r="I41" s="15">
        <v>2</v>
      </c>
      <c r="J41" s="16">
        <v>90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7">
        <f t="shared" ref="C46:L46" si="13">SUM(C47:C49)</f>
        <v>0</v>
      </c>
      <c r="D46" s="6">
        <f t="shared" si="13"/>
        <v>0</v>
      </c>
      <c r="E46" s="7">
        <f t="shared" si="13"/>
        <v>0</v>
      </c>
      <c r="F46" s="6">
        <f t="shared" si="13"/>
        <v>0</v>
      </c>
      <c r="G46" s="7">
        <f t="shared" si="13"/>
        <v>0</v>
      </c>
      <c r="H46" s="6">
        <f t="shared" si="13"/>
        <v>0</v>
      </c>
      <c r="I46" s="9">
        <f t="shared" si="13"/>
        <v>0</v>
      </c>
      <c r="J46" s="10">
        <f t="shared" si="13"/>
        <v>0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29" ht="19.5" thickBot="1" x14ac:dyDescent="0.3">
      <c r="A65" s="438" t="s">
        <v>93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94</v>
      </c>
      <c r="P65" s="394"/>
      <c r="Q65" s="395"/>
      <c r="R65" s="387" t="s">
        <v>95</v>
      </c>
      <c r="S65" s="388"/>
      <c r="T65" s="389"/>
      <c r="U65" s="387" t="s">
        <v>96</v>
      </c>
      <c r="V65" s="388"/>
      <c r="W65" s="389"/>
      <c r="X65" s="387" t="s">
        <v>97</v>
      </c>
      <c r="Y65" s="388"/>
      <c r="Z65" s="389"/>
      <c r="AA65" s="387" t="s">
        <v>73</v>
      </c>
      <c r="AB65" s="388"/>
      <c r="AC65" s="389"/>
    </row>
    <row r="66" spans="1:29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</row>
    <row r="67" spans="1:29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01" t="s">
        <v>37</v>
      </c>
    </row>
    <row r="68" spans="1:29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02"/>
    </row>
    <row r="69" spans="1:29" ht="19.5" customHeight="1" thickBot="1" x14ac:dyDescent="0.3">
      <c r="A69" s="62" t="s">
        <v>39</v>
      </c>
      <c r="B69" s="63" t="s">
        <v>16</v>
      </c>
      <c r="C69" s="87">
        <f>SUM(C70:C73)</f>
        <v>2</v>
      </c>
      <c r="D69" s="113">
        <f>SUM(D70:D73)</f>
        <v>2.2000000000000002</v>
      </c>
      <c r="E69" s="64">
        <v>0</v>
      </c>
      <c r="F69" s="123">
        <f t="shared" ref="F69:L69" si="15">SUM(F70:F75)</f>
        <v>0</v>
      </c>
      <c r="G69" s="64">
        <f t="shared" si="15"/>
        <v>2</v>
      </c>
      <c r="H69" s="65">
        <f t="shared" si="15"/>
        <v>2.2000000000000002</v>
      </c>
      <c r="I69" s="64">
        <f t="shared" si="15"/>
        <v>3</v>
      </c>
      <c r="J69" s="123">
        <f>SUM(J70:J75)</f>
        <v>2.2000000000000002</v>
      </c>
      <c r="K69" s="87">
        <f t="shared" si="15"/>
        <v>14</v>
      </c>
      <c r="L69" s="125">
        <f t="shared" si="15"/>
        <v>13.18</v>
      </c>
      <c r="M69" s="121">
        <f>J69/L69*100</f>
        <v>16.691957511380881</v>
      </c>
      <c r="N69" s="121">
        <f>F69/D69*100</f>
        <v>0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166"/>
    </row>
    <row r="70" spans="1:29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177"/>
    </row>
    <row r="71" spans="1:29" ht="15.75" thickBot="1" x14ac:dyDescent="0.3">
      <c r="A71" s="75" t="s">
        <v>41</v>
      </c>
      <c r="B71" s="69" t="s">
        <v>16</v>
      </c>
      <c r="C71" s="70">
        <v>1</v>
      </c>
      <c r="D71" s="71">
        <v>1.4</v>
      </c>
      <c r="E71" s="70"/>
      <c r="F71" s="71"/>
      <c r="G71" s="70">
        <v>1</v>
      </c>
      <c r="H71" s="71">
        <v>1.4</v>
      </c>
      <c r="I71" s="70">
        <v>3</v>
      </c>
      <c r="J71" s="124">
        <v>2.2000000000000002</v>
      </c>
      <c r="K71" s="74">
        <v>6</v>
      </c>
      <c r="L71" s="67">
        <v>8.3000000000000007</v>
      </c>
      <c r="M71" s="121">
        <f t="shared" si="16"/>
        <v>26.506024096385545</v>
      </c>
      <c r="N71" s="121">
        <f t="shared" si="17"/>
        <v>0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51"/>
      <c r="Y71" s="168"/>
      <c r="Z71" s="254" t="e">
        <f t="shared" ref="Z71:Z72" si="18">Y71/X71</f>
        <v>#DIV/0!</v>
      </c>
      <c r="AA71" s="217"/>
      <c r="AB71" s="218"/>
      <c r="AC71" s="177"/>
    </row>
    <row r="72" spans="1:29" ht="15.75" thickBot="1" x14ac:dyDescent="0.3">
      <c r="A72" s="75" t="s">
        <v>42</v>
      </c>
      <c r="B72" s="69" t="s">
        <v>16</v>
      </c>
      <c r="C72" s="70">
        <v>1</v>
      </c>
      <c r="D72" s="71">
        <v>0.8</v>
      </c>
      <c r="E72" s="70"/>
      <c r="F72" s="71"/>
      <c r="G72" s="70">
        <v>1</v>
      </c>
      <c r="H72" s="71">
        <v>0.8</v>
      </c>
      <c r="I72" s="70"/>
      <c r="J72" s="124"/>
      <c r="K72" s="74">
        <v>6</v>
      </c>
      <c r="L72" s="67">
        <v>4.68</v>
      </c>
      <c r="M72" s="121">
        <f t="shared" si="16"/>
        <v>0</v>
      </c>
      <c r="N72" s="121">
        <f t="shared" si="17"/>
        <v>0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173"/>
      <c r="V72" s="192"/>
      <c r="W72" s="169" t="e">
        <f>V72/U72*100</f>
        <v>#DIV/0!</v>
      </c>
      <c r="X72" s="251"/>
      <c r="Y72" s="168"/>
      <c r="Z72" s="254" t="e">
        <f t="shared" si="18"/>
        <v>#DIV/0!</v>
      </c>
      <c r="AA72" s="217"/>
      <c r="AB72" s="218"/>
      <c r="AC72" s="177"/>
    </row>
    <row r="73" spans="1:29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177"/>
    </row>
    <row r="74" spans="1:29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177"/>
    </row>
    <row r="75" spans="1:29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197"/>
    </row>
    <row r="76" spans="1:29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19">SUM(E77:E80)</f>
        <v>0</v>
      </c>
      <c r="F76" s="113">
        <f t="shared" si="19"/>
        <v>0</v>
      </c>
      <c r="G76" s="87">
        <f t="shared" si="19"/>
        <v>0</v>
      </c>
      <c r="H76" s="113">
        <f t="shared" si="19"/>
        <v>0</v>
      </c>
      <c r="I76" s="87">
        <f t="shared" si="19"/>
        <v>0</v>
      </c>
      <c r="J76" s="113">
        <f t="shared" si="19"/>
        <v>0</v>
      </c>
      <c r="K76" s="87">
        <f t="shared" si="19"/>
        <v>0</v>
      </c>
      <c r="L76" s="256">
        <f t="shared" si="19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166"/>
    </row>
    <row r="77" spans="1:29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177"/>
    </row>
    <row r="78" spans="1:29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177"/>
    </row>
    <row r="79" spans="1:29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177"/>
    </row>
    <row r="80" spans="1:29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197"/>
    </row>
    <row r="81" spans="1:29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248"/>
    </row>
    <row r="82" spans="1:29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92"/>
      <c r="H82" s="93"/>
      <c r="I82" s="92"/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203"/>
    </row>
    <row r="83" spans="1:29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248"/>
    </row>
    <row r="84" spans="1:29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0">SUM(E85:E89)</f>
        <v>0</v>
      </c>
      <c r="F84" s="114">
        <f>SUM(F85:F89)</f>
        <v>0</v>
      </c>
      <c r="G84" s="106">
        <v>0</v>
      </c>
      <c r="H84" s="114">
        <f t="shared" si="20"/>
        <v>0</v>
      </c>
      <c r="I84" s="106">
        <v>0</v>
      </c>
      <c r="J84" s="114">
        <f t="shared" si="20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166"/>
    </row>
    <row r="85" spans="1:29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177"/>
    </row>
    <row r="86" spans="1:29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177"/>
    </row>
    <row r="87" spans="1:29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</row>
    <row r="88" spans="1:29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</row>
    <row r="89" spans="1:29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</row>
    <row r="90" spans="1:29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1">SUM(E91:E95)</f>
        <v>0</v>
      </c>
      <c r="F90" s="114">
        <f t="shared" si="21"/>
        <v>0</v>
      </c>
      <c r="G90" s="106">
        <f t="shared" si="21"/>
        <v>0</v>
      </c>
      <c r="H90" s="114">
        <f t="shared" si="21"/>
        <v>0</v>
      </c>
      <c r="I90" s="106">
        <f t="shared" si="21"/>
        <v>0</v>
      </c>
      <c r="J90" s="114">
        <f t="shared" si="21"/>
        <v>0</v>
      </c>
      <c r="K90" s="126">
        <f t="shared" si="21"/>
        <v>0</v>
      </c>
      <c r="L90" s="257">
        <f t="shared" si="21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243"/>
    </row>
    <row r="91" spans="1:29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</row>
    <row r="92" spans="1:29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</row>
    <row r="93" spans="1:29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</row>
    <row r="94" spans="1:29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</row>
    <row r="95" spans="1:29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188"/>
    </row>
    <row r="96" spans="1:29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</row>
    <row r="97" spans="1:29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/>
      <c r="H97" s="102"/>
      <c r="I97" s="101"/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248"/>
    </row>
    <row r="98" spans="1:29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</row>
    <row r="99" spans="1:29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207"/>
    </row>
    <row r="100" spans="1:29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29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29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29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29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29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29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SUM(J107:J108)</f>
        <v>0.2</v>
      </c>
      <c r="K106" s="361"/>
      <c r="L106" s="362"/>
    </row>
    <row r="107" spans="1:29" s="255" customFormat="1" ht="45.75" customHeight="1" x14ac:dyDescent="0.25">
      <c r="A107" s="142" t="s">
        <v>83</v>
      </c>
      <c r="B107" s="259"/>
      <c r="C107" s="275"/>
      <c r="D107" s="276"/>
      <c r="E107" s="276"/>
      <c r="F107" s="276"/>
      <c r="G107" s="260"/>
      <c r="H107" s="260"/>
      <c r="I107" s="276"/>
      <c r="J107" s="260">
        <v>0.2</v>
      </c>
      <c r="K107" s="446" t="s">
        <v>85</v>
      </c>
      <c r="L107" s="447"/>
    </row>
    <row r="108" spans="1:29" s="255" customFormat="1" ht="15" customHeight="1" x14ac:dyDescent="0.25">
      <c r="A108" s="142"/>
      <c r="B108" s="260"/>
      <c r="C108" s="275"/>
      <c r="D108" s="276"/>
      <c r="E108" s="276"/>
      <c r="F108" s="276"/>
      <c r="G108" s="260"/>
      <c r="H108" s="260"/>
      <c r="I108" s="276"/>
      <c r="J108" s="260"/>
      <c r="K108" s="446"/>
      <c r="L108" s="447"/>
    </row>
    <row r="109" spans="1:29" s="255" customFormat="1" x14ac:dyDescent="0.25">
      <c r="A109" s="119" t="s">
        <v>71</v>
      </c>
      <c r="B109" s="120"/>
      <c r="C109" s="120"/>
      <c r="D109" s="120"/>
      <c r="E109" s="120"/>
      <c r="F109" s="120"/>
      <c r="G109" s="120"/>
      <c r="H109" s="120"/>
      <c r="I109" s="120"/>
      <c r="J109" s="258">
        <f>J110+J111</f>
        <v>0</v>
      </c>
      <c r="K109" s="359"/>
      <c r="L109" s="360"/>
    </row>
    <row r="110" spans="1:29" s="255" customFormat="1" x14ac:dyDescent="0.25">
      <c r="A110" s="280"/>
      <c r="B110" s="143"/>
      <c r="C110" s="115"/>
      <c r="D110" s="116"/>
      <c r="E110" s="116"/>
      <c r="F110" s="116"/>
      <c r="G110" s="116"/>
      <c r="H110" s="117"/>
      <c r="I110" s="117"/>
      <c r="J110" s="117"/>
      <c r="K110" s="358"/>
      <c r="L110" s="358"/>
    </row>
    <row r="111" spans="1:29" s="255" customFormat="1" x14ac:dyDescent="0.25">
      <c r="A111" s="280"/>
      <c r="B111" s="143"/>
      <c r="C111" s="115"/>
      <c r="D111" s="116"/>
      <c r="E111" s="116"/>
      <c r="F111" s="116"/>
      <c r="G111" s="116"/>
      <c r="H111" s="117"/>
      <c r="I111" s="117"/>
      <c r="J111" s="117"/>
      <c r="K111" s="358"/>
      <c r="L111" s="358"/>
    </row>
  </sheetData>
  <mergeCells count="64"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Q67:Q68"/>
    <mergeCell ref="T67:T68"/>
    <mergeCell ref="W67:W68"/>
    <mergeCell ref="Z67:Z68"/>
    <mergeCell ref="AC67:AC68"/>
    <mergeCell ref="R65:T66"/>
    <mergeCell ref="U65:W66"/>
    <mergeCell ref="X65:Z66"/>
    <mergeCell ref="AA65:AC66"/>
    <mergeCell ref="O65:Q66"/>
    <mergeCell ref="A63:L63"/>
    <mergeCell ref="A64:L64"/>
    <mergeCell ref="A65:L65"/>
    <mergeCell ref="M65:M66"/>
    <mergeCell ref="N65:N66"/>
    <mergeCell ref="A66:A68"/>
    <mergeCell ref="B66:B68"/>
    <mergeCell ref="C66:F66"/>
    <mergeCell ref="G66:J66"/>
    <mergeCell ref="K66:L67"/>
    <mergeCell ref="N67:N68"/>
    <mergeCell ref="C67:D67"/>
    <mergeCell ref="E67:F67"/>
    <mergeCell ref="G67:H67"/>
    <mergeCell ref="I67:J67"/>
    <mergeCell ref="M67:M68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0:L25 C51:J51 C46:D46" formulaRange="1"/>
    <ignoredError sqref="C84:L90 E38:L40 C8:D8 E42:L45 K41:L41" unlockedFormula="1"/>
    <ignoredError sqref="E46:L46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0"/>
  <sheetViews>
    <sheetView topLeftCell="E45" workbookViewId="0">
      <selection activeCell="Y72" sqref="Y7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102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15" t="s">
        <v>3</v>
      </c>
      <c r="B5" s="418" t="s">
        <v>4</v>
      </c>
      <c r="C5" s="419" t="s">
        <v>5</v>
      </c>
      <c r="D5" s="419"/>
      <c r="E5" s="419"/>
      <c r="F5" s="419"/>
      <c r="G5" s="420" t="s">
        <v>6</v>
      </c>
      <c r="H5" s="421"/>
      <c r="I5" s="421"/>
      <c r="J5" s="422"/>
      <c r="K5" s="379" t="s">
        <v>7</v>
      </c>
      <c r="L5" s="38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16"/>
      <c r="B6" s="418"/>
      <c r="C6" s="384" t="s">
        <v>8</v>
      </c>
      <c r="D6" s="384"/>
      <c r="E6" s="384" t="s">
        <v>9</v>
      </c>
      <c r="F6" s="384"/>
      <c r="G6" s="385" t="s">
        <v>10</v>
      </c>
      <c r="H6" s="386"/>
      <c r="I6" s="385" t="s">
        <v>9</v>
      </c>
      <c r="J6" s="386"/>
      <c r="K6" s="423"/>
      <c r="L6" s="42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1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0</v>
      </c>
      <c r="D8" s="35">
        <f t="shared" ref="D8:L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</v>
      </c>
      <c r="H8" s="8">
        <f t="shared" si="0"/>
        <v>5</v>
      </c>
      <c r="I8" s="9">
        <f t="shared" si="0"/>
        <v>1</v>
      </c>
      <c r="J8" s="10">
        <f t="shared" si="0"/>
        <v>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/>
      <c r="D11" s="19"/>
      <c r="E11" s="20"/>
      <c r="F11" s="21"/>
      <c r="G11" s="15">
        <v>1</v>
      </c>
      <c r="H11" s="16">
        <v>5</v>
      </c>
      <c r="I11" s="15">
        <v>1</v>
      </c>
      <c r="J11" s="33">
        <v>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1</v>
      </c>
      <c r="D12" s="261">
        <f t="shared" ref="D12" si="1">SUM(D13:D15)</f>
        <v>50</v>
      </c>
      <c r="E12" s="24">
        <f>SUM(E13:E15)</f>
        <v>1</v>
      </c>
      <c r="F12" s="261">
        <f t="shared" ref="F12:J12" si="2">SUM(F13:F15)</f>
        <v>50</v>
      </c>
      <c r="G12" s="24">
        <f t="shared" si="2"/>
        <v>3</v>
      </c>
      <c r="H12" s="25">
        <f t="shared" si="2"/>
        <v>140</v>
      </c>
      <c r="I12" s="262">
        <f t="shared" si="2"/>
        <v>3</v>
      </c>
      <c r="J12" s="263">
        <f t="shared" si="2"/>
        <v>140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>
        <v>1</v>
      </c>
      <c r="D15" s="19">
        <v>50</v>
      </c>
      <c r="E15" s="20">
        <v>1</v>
      </c>
      <c r="F15" s="21">
        <v>50</v>
      </c>
      <c r="G15" s="15">
        <v>3</v>
      </c>
      <c r="H15" s="16">
        <v>140</v>
      </c>
      <c r="I15" s="15">
        <v>3</v>
      </c>
      <c r="J15" s="16">
        <v>140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7">
        <f t="shared" ref="C20:L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1</v>
      </c>
      <c r="H20" s="8">
        <f t="shared" si="5"/>
        <v>5</v>
      </c>
      <c r="I20" s="9">
        <f t="shared" si="5"/>
        <v>1</v>
      </c>
      <c r="J20" s="10">
        <f t="shared" si="5"/>
        <v>5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/>
      <c r="D23" s="19"/>
      <c r="E23" s="20"/>
      <c r="F23" s="21"/>
      <c r="G23" s="15">
        <v>1</v>
      </c>
      <c r="H23" s="16">
        <v>5</v>
      </c>
      <c r="I23" s="15">
        <v>1</v>
      </c>
      <c r="J23" s="33">
        <v>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103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7">
        <f t="shared" ref="C34" si="7">SUM(C35:C37)</f>
        <v>0</v>
      </c>
      <c r="D34" s="12">
        <v>0</v>
      </c>
      <c r="E34" s="7">
        <f t="shared" ref="E34:L34" si="8">SUM(E35:E37)</f>
        <v>0</v>
      </c>
      <c r="F34" s="6">
        <f t="shared" si="8"/>
        <v>0</v>
      </c>
      <c r="G34" s="7">
        <f t="shared" si="8"/>
        <v>1</v>
      </c>
      <c r="H34" s="6">
        <f t="shared" si="8"/>
        <v>50</v>
      </c>
      <c r="I34" s="9">
        <f t="shared" si="8"/>
        <v>1</v>
      </c>
      <c r="J34" s="10">
        <f t="shared" si="8"/>
        <v>50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/>
      <c r="D37" s="19"/>
      <c r="E37" s="20"/>
      <c r="F37" s="21"/>
      <c r="G37" s="15">
        <v>1</v>
      </c>
      <c r="H37" s="16">
        <v>50</v>
      </c>
      <c r="I37" s="15">
        <v>1</v>
      </c>
      <c r="J37" s="33">
        <v>50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7">
        <f t="shared" ref="C38:D38" si="9">SUM(C39:C41)</f>
        <v>0</v>
      </c>
      <c r="D38" s="6">
        <f t="shared" si="9"/>
        <v>0</v>
      </c>
      <c r="E38" s="13">
        <f>E39+E40+E41</f>
        <v>0</v>
      </c>
      <c r="F38" s="14">
        <f>F39+F40+F41</f>
        <v>0</v>
      </c>
      <c r="G38" s="7">
        <f>SUM(G39:G41)</f>
        <v>0</v>
      </c>
      <c r="H38" s="6">
        <f t="shared" ref="H38:J38" si="10">SUM(H39:H41)</f>
        <v>0</v>
      </c>
      <c r="I38" s="7">
        <f>SUM(I39:I41)</f>
        <v>0</v>
      </c>
      <c r="J38" s="6">
        <f t="shared" si="10"/>
        <v>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/>
      <c r="D41" s="19"/>
      <c r="E41" s="20"/>
      <c r="F41" s="21"/>
      <c r="G41" s="15"/>
      <c r="H41" s="16"/>
      <c r="I41" s="15"/>
      <c r="J41" s="16"/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7">
        <f t="shared" ref="C46:L46" si="13">SUM(C47:C49)</f>
        <v>0</v>
      </c>
      <c r="D46" s="6">
        <f t="shared" si="13"/>
        <v>0</v>
      </c>
      <c r="E46" s="7">
        <f t="shared" si="13"/>
        <v>0</v>
      </c>
      <c r="F46" s="6">
        <f t="shared" si="13"/>
        <v>0</v>
      </c>
      <c r="G46" s="7">
        <f t="shared" si="13"/>
        <v>0</v>
      </c>
      <c r="H46" s="6">
        <f t="shared" si="13"/>
        <v>0</v>
      </c>
      <c r="I46" s="9">
        <f t="shared" si="13"/>
        <v>0</v>
      </c>
      <c r="J46" s="10">
        <f t="shared" si="13"/>
        <v>0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29" ht="19.5" thickBot="1" x14ac:dyDescent="0.3">
      <c r="A65" s="438" t="s">
        <v>104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94</v>
      </c>
      <c r="P65" s="394"/>
      <c r="Q65" s="395"/>
      <c r="R65" s="387" t="s">
        <v>95</v>
      </c>
      <c r="S65" s="388"/>
      <c r="T65" s="389"/>
      <c r="U65" s="387" t="s">
        <v>96</v>
      </c>
      <c r="V65" s="388"/>
      <c r="W65" s="389"/>
      <c r="X65" s="387" t="s">
        <v>97</v>
      </c>
      <c r="Y65" s="388"/>
      <c r="Z65" s="389"/>
      <c r="AA65" s="387" t="s">
        <v>73</v>
      </c>
      <c r="AB65" s="388"/>
      <c r="AC65" s="389"/>
    </row>
    <row r="66" spans="1:29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</row>
    <row r="67" spans="1:29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01" t="s">
        <v>37</v>
      </c>
    </row>
    <row r="68" spans="1:29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02"/>
    </row>
    <row r="69" spans="1:29" ht="19.5" customHeight="1" thickBot="1" x14ac:dyDescent="0.3">
      <c r="A69" s="62" t="s">
        <v>39</v>
      </c>
      <c r="B69" s="63" t="s">
        <v>16</v>
      </c>
      <c r="C69" s="87">
        <f>SUM(C70:C73)</f>
        <v>3</v>
      </c>
      <c r="D69" s="113">
        <f>SUM(D70:D73)</f>
        <v>2.5999999999999996</v>
      </c>
      <c r="E69" s="64">
        <v>0</v>
      </c>
      <c r="F69" s="123">
        <f t="shared" ref="F69:L69" si="15">SUM(F70:F75)</f>
        <v>5</v>
      </c>
      <c r="G69" s="64">
        <f t="shared" si="15"/>
        <v>5</v>
      </c>
      <c r="H69" s="65">
        <f t="shared" si="15"/>
        <v>4.8</v>
      </c>
      <c r="I69" s="64">
        <f t="shared" si="15"/>
        <v>5</v>
      </c>
      <c r="J69" s="123">
        <f>SUM(J70:J75)</f>
        <v>7.2</v>
      </c>
      <c r="K69" s="87">
        <f t="shared" si="15"/>
        <v>14</v>
      </c>
      <c r="L69" s="125">
        <f t="shared" si="15"/>
        <v>13.18</v>
      </c>
      <c r="M69" s="121">
        <f>J69/L69*100</f>
        <v>54.628224582701066</v>
      </c>
      <c r="N69" s="121">
        <f>F69/D69*100</f>
        <v>192.30769230769232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166"/>
    </row>
    <row r="70" spans="1:29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177"/>
    </row>
    <row r="71" spans="1:29" ht="15.75" thickBot="1" x14ac:dyDescent="0.3">
      <c r="A71" s="75" t="s">
        <v>41</v>
      </c>
      <c r="B71" s="69" t="s">
        <v>16</v>
      </c>
      <c r="C71" s="70">
        <v>2</v>
      </c>
      <c r="D71" s="71">
        <v>1.4</v>
      </c>
      <c r="E71" s="70">
        <v>2</v>
      </c>
      <c r="F71" s="71">
        <v>2.8</v>
      </c>
      <c r="G71" s="70">
        <f>C71+март!G71</f>
        <v>3</v>
      </c>
      <c r="H71" s="286">
        <f>D71+март!H71</f>
        <v>2.8</v>
      </c>
      <c r="I71" s="70">
        <f>E71+март!E71</f>
        <v>2</v>
      </c>
      <c r="J71" s="286">
        <f>F71+март!J71</f>
        <v>5</v>
      </c>
      <c r="K71" s="74">
        <v>6</v>
      </c>
      <c r="L71" s="67">
        <v>8.3000000000000007</v>
      </c>
      <c r="M71" s="121">
        <f t="shared" si="16"/>
        <v>60.240963855421683</v>
      </c>
      <c r="N71" s="121">
        <f t="shared" si="17"/>
        <v>200</v>
      </c>
      <c r="O71" s="167"/>
      <c r="P71" s="168">
        <v>2.6</v>
      </c>
      <c r="Q71" s="169"/>
      <c r="R71" s="170"/>
      <c r="S71" s="240"/>
      <c r="T71" s="169" t="e">
        <f>S71/R71*100</f>
        <v>#DIV/0!</v>
      </c>
      <c r="U71" s="252">
        <v>0.8</v>
      </c>
      <c r="V71" s="240">
        <v>0.2</v>
      </c>
      <c r="W71" s="169">
        <f>V71/U71*100</f>
        <v>25</v>
      </c>
      <c r="X71" s="298">
        <v>0.6</v>
      </c>
      <c r="Y71" s="168"/>
      <c r="Z71" s="254">
        <f t="shared" ref="Z71:Z72" si="18">Y71/X71</f>
        <v>0</v>
      </c>
      <c r="AA71" s="217"/>
      <c r="AB71" s="218"/>
      <c r="AC71" s="177"/>
    </row>
    <row r="72" spans="1:29" ht="15.75" thickBot="1" x14ac:dyDescent="0.3">
      <c r="A72" s="75" t="s">
        <v>42</v>
      </c>
      <c r="B72" s="69" t="s">
        <v>16</v>
      </c>
      <c r="C72" s="70">
        <v>1</v>
      </c>
      <c r="D72" s="71">
        <v>1.2</v>
      </c>
      <c r="E72" s="70">
        <v>3</v>
      </c>
      <c r="F72" s="71">
        <v>2.2000000000000002</v>
      </c>
      <c r="G72" s="70">
        <f>C72+март!C72</f>
        <v>2</v>
      </c>
      <c r="H72" s="286">
        <f>D72+март!D72</f>
        <v>2</v>
      </c>
      <c r="I72" s="70">
        <f>E72+март!E72</f>
        <v>3</v>
      </c>
      <c r="J72" s="286">
        <f>F72+март!J72</f>
        <v>2.2000000000000002</v>
      </c>
      <c r="K72" s="74">
        <v>6</v>
      </c>
      <c r="L72" s="67">
        <v>4.68</v>
      </c>
      <c r="M72" s="121">
        <f t="shared" si="16"/>
        <v>47.008547008547012</v>
      </c>
      <c r="N72" s="121">
        <f t="shared" si="17"/>
        <v>183.33333333333334</v>
      </c>
      <c r="O72" s="167"/>
      <c r="P72" s="168"/>
      <c r="Q72" s="169" t="e">
        <f>P72/O72*100</f>
        <v>#DIV/0!</v>
      </c>
      <c r="R72" s="279"/>
      <c r="S72" s="192">
        <v>0.2</v>
      </c>
      <c r="T72" s="169" t="e">
        <f>S72/R72*100</f>
        <v>#DIV/0!</v>
      </c>
      <c r="U72" s="299">
        <v>1.2</v>
      </c>
      <c r="V72" s="192">
        <v>1.2</v>
      </c>
      <c r="W72" s="169">
        <f>V72/U72*100</f>
        <v>100</v>
      </c>
      <c r="X72" s="297"/>
      <c r="Y72" s="192">
        <v>0.8</v>
      </c>
      <c r="Z72" s="254" t="e">
        <f t="shared" si="18"/>
        <v>#DIV/0!</v>
      </c>
      <c r="AA72" s="217"/>
      <c r="AB72" s="218"/>
      <c r="AC72" s="177"/>
    </row>
    <row r="73" spans="1:29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177"/>
    </row>
    <row r="74" spans="1:29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177"/>
    </row>
    <row r="75" spans="1:29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197"/>
    </row>
    <row r="76" spans="1:29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19">SUM(E77:E80)</f>
        <v>0</v>
      </c>
      <c r="F76" s="113">
        <f t="shared" si="19"/>
        <v>0</v>
      </c>
      <c r="G76" s="87">
        <f t="shared" si="19"/>
        <v>0</v>
      </c>
      <c r="H76" s="113">
        <f t="shared" si="19"/>
        <v>0</v>
      </c>
      <c r="I76" s="87">
        <f t="shared" si="19"/>
        <v>0</v>
      </c>
      <c r="J76" s="113">
        <f t="shared" si="19"/>
        <v>0</v>
      </c>
      <c r="K76" s="87">
        <f t="shared" si="19"/>
        <v>0</v>
      </c>
      <c r="L76" s="256">
        <f t="shared" si="19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166"/>
    </row>
    <row r="77" spans="1:29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177"/>
    </row>
    <row r="78" spans="1:29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177"/>
    </row>
    <row r="79" spans="1:29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177"/>
    </row>
    <row r="80" spans="1:29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197"/>
    </row>
    <row r="81" spans="1:29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248"/>
    </row>
    <row r="82" spans="1:29" ht="36.75" customHeight="1" thickBot="1" x14ac:dyDescent="0.3">
      <c r="A82" s="198" t="s">
        <v>55</v>
      </c>
      <c r="B82" s="199" t="s">
        <v>49</v>
      </c>
      <c r="C82" s="88">
        <v>3</v>
      </c>
      <c r="D82" s="89"/>
      <c r="E82" s="90">
        <v>3</v>
      </c>
      <c r="F82" s="91"/>
      <c r="G82" s="92">
        <v>3</v>
      </c>
      <c r="H82" s="93"/>
      <c r="I82" s="92">
        <v>3</v>
      </c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203"/>
    </row>
    <row r="83" spans="1:29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248"/>
    </row>
    <row r="84" spans="1:29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0">SUM(E85:E89)</f>
        <v>0</v>
      </c>
      <c r="F84" s="114">
        <f>SUM(F85:F89)</f>
        <v>0</v>
      </c>
      <c r="G84" s="106">
        <v>0</v>
      </c>
      <c r="H84" s="114">
        <f t="shared" si="20"/>
        <v>0</v>
      </c>
      <c r="I84" s="106">
        <v>0</v>
      </c>
      <c r="J84" s="114">
        <f t="shared" si="20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166"/>
    </row>
    <row r="85" spans="1:29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177"/>
    </row>
    <row r="86" spans="1:29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177"/>
    </row>
    <row r="87" spans="1:29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</row>
    <row r="88" spans="1:29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</row>
    <row r="89" spans="1:29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</row>
    <row r="90" spans="1:29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1">SUM(E91:E95)</f>
        <v>0</v>
      </c>
      <c r="F90" s="114">
        <f t="shared" si="21"/>
        <v>0</v>
      </c>
      <c r="G90" s="106">
        <f t="shared" si="21"/>
        <v>0</v>
      </c>
      <c r="H90" s="114">
        <f t="shared" si="21"/>
        <v>0</v>
      </c>
      <c r="I90" s="106">
        <f t="shared" si="21"/>
        <v>0</v>
      </c>
      <c r="J90" s="114">
        <f t="shared" si="21"/>
        <v>0</v>
      </c>
      <c r="K90" s="126">
        <f t="shared" si="21"/>
        <v>0</v>
      </c>
      <c r="L90" s="257">
        <f t="shared" si="21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243"/>
    </row>
    <row r="91" spans="1:29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</row>
    <row r="92" spans="1:29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</row>
    <row r="93" spans="1:29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</row>
    <row r="94" spans="1:29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</row>
    <row r="95" spans="1:29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188"/>
    </row>
    <row r="96" spans="1:29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</row>
    <row r="97" spans="1:29" ht="24" customHeight="1" thickBot="1" x14ac:dyDescent="0.3">
      <c r="A97" s="228" t="s">
        <v>62</v>
      </c>
      <c r="B97" s="198"/>
      <c r="C97" s="88">
        <v>3</v>
      </c>
      <c r="D97" s="89"/>
      <c r="E97" s="90">
        <v>3</v>
      </c>
      <c r="F97" s="91"/>
      <c r="G97" s="92">
        <v>5</v>
      </c>
      <c r="H97" s="93"/>
      <c r="I97" s="92">
        <v>5</v>
      </c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248"/>
    </row>
    <row r="98" spans="1:29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</row>
    <row r="99" spans="1:29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207"/>
    </row>
    <row r="100" spans="1:29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29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29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29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29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29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29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J107+J108+J109+J110+J111+J112</f>
        <v>5.2000000000000011</v>
      </c>
      <c r="K106" s="361"/>
      <c r="L106" s="362"/>
    </row>
    <row r="107" spans="1:29" s="255" customFormat="1" ht="45.75" customHeight="1" x14ac:dyDescent="0.25">
      <c r="A107" s="142" t="s">
        <v>83</v>
      </c>
      <c r="B107" s="259" t="s">
        <v>84</v>
      </c>
      <c r="C107" s="275"/>
      <c r="D107" s="276"/>
      <c r="E107" s="276"/>
      <c r="F107" s="276"/>
      <c r="G107" s="260"/>
      <c r="H107" s="260"/>
      <c r="I107" s="276"/>
      <c r="J107" s="287">
        <v>0.2</v>
      </c>
      <c r="K107" s="448" t="s">
        <v>105</v>
      </c>
      <c r="L107" s="448"/>
    </row>
    <row r="108" spans="1:29" s="255" customFormat="1" ht="45.75" customHeight="1" x14ac:dyDescent="0.25">
      <c r="A108" s="142" t="s">
        <v>98</v>
      </c>
      <c r="B108" s="259" t="s">
        <v>84</v>
      </c>
      <c r="C108" s="275"/>
      <c r="D108" s="276"/>
      <c r="E108" s="276"/>
      <c r="F108" s="276"/>
      <c r="G108" s="260"/>
      <c r="H108" s="260"/>
      <c r="I108" s="276"/>
      <c r="J108" s="287">
        <v>1.8</v>
      </c>
      <c r="K108" s="448" t="s">
        <v>106</v>
      </c>
      <c r="L108" s="448"/>
    </row>
    <row r="109" spans="1:29" s="255" customFormat="1" ht="45.75" customHeight="1" x14ac:dyDescent="0.25">
      <c r="A109" s="142" t="s">
        <v>108</v>
      </c>
      <c r="B109" s="259"/>
      <c r="C109" s="275"/>
      <c r="D109" s="276"/>
      <c r="E109" s="276"/>
      <c r="F109" s="276"/>
      <c r="G109" s="260"/>
      <c r="H109" s="260"/>
      <c r="I109" s="276"/>
      <c r="J109" s="260">
        <v>0.2</v>
      </c>
      <c r="K109" s="448" t="s">
        <v>107</v>
      </c>
      <c r="L109" s="448"/>
    </row>
    <row r="110" spans="1:29" s="255" customFormat="1" ht="62.25" customHeight="1" x14ac:dyDescent="0.25">
      <c r="A110" s="293" t="s">
        <v>109</v>
      </c>
      <c r="B110" s="259"/>
      <c r="C110" s="291"/>
      <c r="D110" s="292"/>
      <c r="E110" s="292"/>
      <c r="F110" s="292"/>
      <c r="G110" s="259"/>
      <c r="H110" s="259"/>
      <c r="I110" s="292"/>
      <c r="J110" s="296">
        <v>2.6</v>
      </c>
      <c r="K110" s="448" t="s">
        <v>113</v>
      </c>
      <c r="L110" s="448"/>
    </row>
    <row r="111" spans="1:29" s="255" customFormat="1" ht="45.75" customHeight="1" x14ac:dyDescent="0.25">
      <c r="A111" s="294" t="s">
        <v>110</v>
      </c>
      <c r="B111" s="259"/>
      <c r="C111" s="291"/>
      <c r="D111" s="292"/>
      <c r="E111" s="292"/>
      <c r="F111" s="292"/>
      <c r="G111" s="259"/>
      <c r="H111" s="259"/>
      <c r="I111" s="292"/>
      <c r="J111" s="296">
        <v>0.2</v>
      </c>
      <c r="K111" s="448" t="s">
        <v>114</v>
      </c>
      <c r="L111" s="448"/>
    </row>
    <row r="112" spans="1:29" s="255" customFormat="1" ht="69" customHeight="1" x14ac:dyDescent="0.25">
      <c r="A112" s="295" t="s">
        <v>111</v>
      </c>
      <c r="B112" s="259"/>
      <c r="C112" s="291"/>
      <c r="D112" s="292"/>
      <c r="E112" s="292"/>
      <c r="F112" s="292"/>
      <c r="G112" s="259"/>
      <c r="H112" s="259"/>
      <c r="I112" s="292"/>
      <c r="J112" s="143">
        <v>0.2</v>
      </c>
      <c r="K112" s="448" t="s">
        <v>112</v>
      </c>
      <c r="L112" s="448"/>
    </row>
    <row r="113" spans="1:12" s="255" customFormat="1" x14ac:dyDescent="0.25">
      <c r="A113" s="119" t="s">
        <v>71</v>
      </c>
      <c r="B113" s="120"/>
      <c r="C113" s="120"/>
      <c r="D113" s="120"/>
      <c r="E113" s="120"/>
      <c r="F113" s="120"/>
      <c r="G113" s="120"/>
      <c r="H113" s="120"/>
      <c r="I113" s="120"/>
      <c r="J113" s="258">
        <f>J114+J115</f>
        <v>0</v>
      </c>
      <c r="K113" s="359"/>
      <c r="L113" s="360"/>
    </row>
    <row r="114" spans="1:12" s="255" customFormat="1" x14ac:dyDescent="0.25">
      <c r="A114" s="280"/>
      <c r="B114" s="143"/>
      <c r="C114" s="115"/>
      <c r="D114" s="116"/>
      <c r="E114" s="116"/>
      <c r="F114" s="116"/>
      <c r="G114" s="116"/>
      <c r="H114" s="117"/>
      <c r="I114" s="117"/>
      <c r="J114" s="117"/>
      <c r="K114" s="358"/>
      <c r="L114" s="358"/>
    </row>
    <row r="115" spans="1:12" s="255" customFormat="1" x14ac:dyDescent="0.25">
      <c r="A115" s="280"/>
      <c r="B115" s="143"/>
      <c r="C115" s="115"/>
      <c r="D115" s="116"/>
      <c r="E115" s="116"/>
      <c r="F115" s="116"/>
      <c r="G115" s="116"/>
      <c r="H115" s="117"/>
      <c r="I115" s="117"/>
      <c r="J115" s="117"/>
      <c r="K115" s="358"/>
      <c r="L115" s="358"/>
    </row>
    <row r="118" spans="1:12" x14ac:dyDescent="0.25">
      <c r="A118" s="288"/>
    </row>
    <row r="119" spans="1:12" x14ac:dyDescent="0.25">
      <c r="A119" s="289"/>
    </row>
    <row r="120" spans="1:12" x14ac:dyDescent="0.25">
      <c r="A120" s="290"/>
    </row>
  </sheetData>
  <mergeCells count="68"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63:L63"/>
    <mergeCell ref="A64:L64"/>
    <mergeCell ref="A65:L65"/>
    <mergeCell ref="M65:M66"/>
    <mergeCell ref="N65:N66"/>
    <mergeCell ref="R65:T66"/>
    <mergeCell ref="U65:W66"/>
    <mergeCell ref="X65:Z66"/>
    <mergeCell ref="AA65:AC66"/>
    <mergeCell ref="A66:A68"/>
    <mergeCell ref="B66:B68"/>
    <mergeCell ref="C66:F66"/>
    <mergeCell ref="G66:J66"/>
    <mergeCell ref="K66:L67"/>
    <mergeCell ref="C67:D67"/>
    <mergeCell ref="O65:Q66"/>
    <mergeCell ref="T67:T68"/>
    <mergeCell ref="W67:W68"/>
    <mergeCell ref="Z67:Z68"/>
    <mergeCell ref="AC67:AC68"/>
    <mergeCell ref="N67:N68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Q67:Q68"/>
    <mergeCell ref="K113:L113"/>
    <mergeCell ref="K114:L114"/>
    <mergeCell ref="K115:L115"/>
    <mergeCell ref="K109:L109"/>
    <mergeCell ref="K106:L106"/>
    <mergeCell ref="K107:L107"/>
    <mergeCell ref="K108:L108"/>
    <mergeCell ref="K111:L111"/>
    <mergeCell ref="K110:L110"/>
    <mergeCell ref="K112:L112"/>
    <mergeCell ref="A102:L102"/>
    <mergeCell ref="E67:F67"/>
    <mergeCell ref="G67:H67"/>
    <mergeCell ref="I67:J67"/>
    <mergeCell ref="M67:M68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69:J76 C84:L84 C90:L90 C85:F89 C91:F99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workbookViewId="0">
      <selection activeCell="AE72" activeCellId="2" sqref="S72 Y72 AE7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116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15" t="s">
        <v>3</v>
      </c>
      <c r="B5" s="418" t="s">
        <v>4</v>
      </c>
      <c r="C5" s="419" t="s">
        <v>5</v>
      </c>
      <c r="D5" s="419"/>
      <c r="E5" s="419"/>
      <c r="F5" s="419"/>
      <c r="G5" s="420" t="s">
        <v>6</v>
      </c>
      <c r="H5" s="421"/>
      <c r="I5" s="421"/>
      <c r="J5" s="422"/>
      <c r="K5" s="379" t="s">
        <v>7</v>
      </c>
      <c r="L5" s="38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16"/>
      <c r="B6" s="418"/>
      <c r="C6" s="384" t="s">
        <v>8</v>
      </c>
      <c r="D6" s="384"/>
      <c r="E6" s="384" t="s">
        <v>9</v>
      </c>
      <c r="F6" s="384"/>
      <c r="G6" s="385" t="s">
        <v>10</v>
      </c>
      <c r="H6" s="386"/>
      <c r="I6" s="385" t="s">
        <v>9</v>
      </c>
      <c r="J6" s="386"/>
      <c r="K6" s="423"/>
      <c r="L6" s="42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1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1</v>
      </c>
      <c r="D8" s="35">
        <f t="shared" ref="D8:L8" si="0">SUM(D9:D11)</f>
        <v>6</v>
      </c>
      <c r="E8" s="7">
        <f t="shared" si="0"/>
        <v>1</v>
      </c>
      <c r="F8" s="6">
        <f t="shared" si="0"/>
        <v>6</v>
      </c>
      <c r="G8" s="7">
        <f t="shared" si="0"/>
        <v>2</v>
      </c>
      <c r="H8" s="8">
        <f t="shared" si="0"/>
        <v>11</v>
      </c>
      <c r="I8" s="9">
        <f t="shared" si="0"/>
        <v>2</v>
      </c>
      <c r="J8" s="10">
        <f t="shared" si="0"/>
        <v>11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>
        <v>1</v>
      </c>
      <c r="D11" s="19">
        <v>6</v>
      </c>
      <c r="E11" s="20">
        <v>1</v>
      </c>
      <c r="F11" s="21">
        <v>6</v>
      </c>
      <c r="G11" s="15">
        <v>2</v>
      </c>
      <c r="H11" s="16">
        <v>11</v>
      </c>
      <c r="I11" s="15">
        <v>2</v>
      </c>
      <c r="J11" s="33">
        <v>11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1</v>
      </c>
      <c r="D12" s="261">
        <f t="shared" ref="D12" si="1">SUM(D13:D15)</f>
        <v>30</v>
      </c>
      <c r="E12" s="24">
        <f>SUM(E13:E15)</f>
        <v>1</v>
      </c>
      <c r="F12" s="261">
        <f t="shared" ref="F12:J12" si="2">SUM(F13:F15)</f>
        <v>30</v>
      </c>
      <c r="G12" s="24">
        <f t="shared" si="2"/>
        <v>4</v>
      </c>
      <c r="H12" s="25">
        <f t="shared" si="2"/>
        <v>170</v>
      </c>
      <c r="I12" s="262">
        <f t="shared" si="2"/>
        <v>4</v>
      </c>
      <c r="J12" s="263">
        <f t="shared" si="2"/>
        <v>170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>
        <v>1</v>
      </c>
      <c r="D15" s="19">
        <v>30</v>
      </c>
      <c r="E15" s="18">
        <v>1</v>
      </c>
      <c r="F15" s="19">
        <v>30</v>
      </c>
      <c r="G15" s="15">
        <v>4</v>
      </c>
      <c r="H15" s="16">
        <v>170</v>
      </c>
      <c r="I15" s="15">
        <v>4</v>
      </c>
      <c r="J15" s="16">
        <v>170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7">
        <f t="shared" ref="C20:L20" si="5">SUM(C21:C23)</f>
        <v>1</v>
      </c>
      <c r="D20" s="6">
        <f t="shared" si="5"/>
        <v>6</v>
      </c>
      <c r="E20" s="7">
        <f t="shared" si="5"/>
        <v>1</v>
      </c>
      <c r="F20" s="6">
        <f t="shared" si="5"/>
        <v>6</v>
      </c>
      <c r="G20" s="7">
        <f t="shared" si="5"/>
        <v>2</v>
      </c>
      <c r="H20" s="8">
        <f t="shared" si="5"/>
        <v>11</v>
      </c>
      <c r="I20" s="9">
        <f t="shared" si="5"/>
        <v>2</v>
      </c>
      <c r="J20" s="10">
        <f t="shared" si="5"/>
        <v>11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>
        <v>1</v>
      </c>
      <c r="D23" s="19">
        <v>6</v>
      </c>
      <c r="E23" s="20">
        <v>1</v>
      </c>
      <c r="F23" s="21">
        <v>6</v>
      </c>
      <c r="G23" s="15">
        <v>2</v>
      </c>
      <c r="H23" s="16">
        <v>11</v>
      </c>
      <c r="I23" s="15">
        <v>2</v>
      </c>
      <c r="J23" s="33">
        <v>11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115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7">
        <f t="shared" ref="C34" si="7">SUM(C35:C37)</f>
        <v>1</v>
      </c>
      <c r="D34" s="12">
        <v>0</v>
      </c>
      <c r="E34" s="7">
        <f t="shared" ref="E34:L34" si="8">SUM(E35:E37)</f>
        <v>1</v>
      </c>
      <c r="F34" s="6">
        <f t="shared" si="8"/>
        <v>6</v>
      </c>
      <c r="G34" s="7">
        <f t="shared" si="8"/>
        <v>2</v>
      </c>
      <c r="H34" s="6">
        <f t="shared" si="8"/>
        <v>11</v>
      </c>
      <c r="I34" s="9">
        <f t="shared" si="8"/>
        <v>2</v>
      </c>
      <c r="J34" s="10">
        <f t="shared" si="8"/>
        <v>11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>
        <v>1</v>
      </c>
      <c r="D37" s="19">
        <v>6</v>
      </c>
      <c r="E37" s="20">
        <v>1</v>
      </c>
      <c r="F37" s="21">
        <v>6</v>
      </c>
      <c r="G37" s="15">
        <v>2</v>
      </c>
      <c r="H37" s="16">
        <v>11</v>
      </c>
      <c r="I37" s="15">
        <v>2</v>
      </c>
      <c r="J37" s="33">
        <v>11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7">
        <f t="shared" ref="C38:D38" si="9">SUM(C39:C41)</f>
        <v>1</v>
      </c>
      <c r="D38" s="6">
        <f t="shared" si="9"/>
        <v>30</v>
      </c>
      <c r="E38" s="13">
        <f>E39+E40+E41</f>
        <v>1</v>
      </c>
      <c r="F38" s="14">
        <f>F39+F40+F41</f>
        <v>30</v>
      </c>
      <c r="G38" s="7">
        <f>SUM(G39:G41)</f>
        <v>4</v>
      </c>
      <c r="H38" s="6">
        <f t="shared" ref="H38:J38" si="10">SUM(H39:H41)</f>
        <v>170</v>
      </c>
      <c r="I38" s="7">
        <f>SUM(I39:I41)</f>
        <v>4</v>
      </c>
      <c r="J38" s="6">
        <f t="shared" si="10"/>
        <v>170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>
        <v>1</v>
      </c>
      <c r="D41" s="19">
        <v>30</v>
      </c>
      <c r="E41" s="18">
        <v>1</v>
      </c>
      <c r="F41" s="19">
        <v>30</v>
      </c>
      <c r="G41" s="15">
        <v>4</v>
      </c>
      <c r="H41" s="16">
        <v>170</v>
      </c>
      <c r="I41" s="15">
        <v>4</v>
      </c>
      <c r="J41" s="16">
        <v>170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7">
        <f t="shared" ref="C46:L46" si="13">SUM(C47:C49)</f>
        <v>1</v>
      </c>
      <c r="D46" s="6">
        <f t="shared" si="13"/>
        <v>6</v>
      </c>
      <c r="E46" s="7">
        <f t="shared" si="13"/>
        <v>1</v>
      </c>
      <c r="F46" s="6">
        <f t="shared" si="13"/>
        <v>6</v>
      </c>
      <c r="G46" s="7">
        <f t="shared" si="13"/>
        <v>2</v>
      </c>
      <c r="H46" s="6">
        <f t="shared" si="13"/>
        <v>11</v>
      </c>
      <c r="I46" s="9">
        <f t="shared" si="13"/>
        <v>2</v>
      </c>
      <c r="J46" s="10">
        <f t="shared" si="13"/>
        <v>11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>
        <v>1</v>
      </c>
      <c r="D49" s="19">
        <v>6</v>
      </c>
      <c r="E49" s="20">
        <v>1</v>
      </c>
      <c r="F49" s="21">
        <v>6</v>
      </c>
      <c r="G49" s="15">
        <v>2</v>
      </c>
      <c r="H49" s="16">
        <v>11</v>
      </c>
      <c r="I49" s="15">
        <v>2</v>
      </c>
      <c r="J49" s="33">
        <v>11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32" ht="19.5" thickBot="1" x14ac:dyDescent="0.3">
      <c r="A65" s="438" t="s">
        <v>104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141</v>
      </c>
      <c r="P65" s="394"/>
      <c r="Q65" s="395"/>
      <c r="R65" s="387" t="s">
        <v>142</v>
      </c>
      <c r="S65" s="388"/>
      <c r="T65" s="389"/>
      <c r="U65" s="387" t="s">
        <v>143</v>
      </c>
      <c r="V65" s="388"/>
      <c r="W65" s="389"/>
      <c r="X65" s="387" t="s">
        <v>144</v>
      </c>
      <c r="Y65" s="388"/>
      <c r="Z65" s="389"/>
      <c r="AA65" s="387" t="s">
        <v>73</v>
      </c>
      <c r="AB65" s="388"/>
      <c r="AC65" s="389"/>
      <c r="AD65" s="387" t="s">
        <v>145</v>
      </c>
      <c r="AE65" s="388"/>
      <c r="AF65" s="389"/>
    </row>
    <row r="66" spans="1:32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  <c r="AD66" s="390"/>
      <c r="AE66" s="391"/>
      <c r="AF66" s="392"/>
    </row>
    <row r="67" spans="1:32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49" t="s">
        <v>37</v>
      </c>
      <c r="AD67" s="54" t="s">
        <v>10</v>
      </c>
      <c r="AE67" s="53" t="s">
        <v>9</v>
      </c>
      <c r="AF67" s="401" t="s">
        <v>37</v>
      </c>
    </row>
    <row r="68" spans="1:32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50"/>
      <c r="AD68" s="321" t="s">
        <v>38</v>
      </c>
      <c r="AE68" s="322" t="s">
        <v>38</v>
      </c>
      <c r="AF68" s="45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5">SUM(F70:F75)</f>
        <v>4.7200000000000006</v>
      </c>
      <c r="G69" s="64">
        <f t="shared" si="15"/>
        <v>8</v>
      </c>
      <c r="H69" s="65">
        <f t="shared" si="15"/>
        <v>8.1999999999999993</v>
      </c>
      <c r="I69" s="64">
        <f t="shared" si="15"/>
        <v>16</v>
      </c>
      <c r="J69" s="123">
        <f>SUM(J70:J75)</f>
        <v>11.92</v>
      </c>
      <c r="K69" s="87">
        <f t="shared" si="15"/>
        <v>14</v>
      </c>
      <c r="L69" s="125">
        <f t="shared" si="15"/>
        <v>13.18</v>
      </c>
      <c r="M69" s="121">
        <f>J69/L69*100</f>
        <v>90.44006069802731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3</v>
      </c>
      <c r="F71" s="71">
        <v>1.6</v>
      </c>
      <c r="G71" s="70">
        <v>4</v>
      </c>
      <c r="H71" s="71">
        <v>4</v>
      </c>
      <c r="I71" s="70">
        <v>8</v>
      </c>
      <c r="J71" s="71">
        <v>6.6</v>
      </c>
      <c r="K71" s="74">
        <v>6</v>
      </c>
      <c r="L71" s="67">
        <v>8.3000000000000007</v>
      </c>
      <c r="M71" s="121">
        <f t="shared" si="16"/>
        <v>79.518072289156621</v>
      </c>
      <c r="N71" s="121" t="e">
        <f t="shared" si="17"/>
        <v>#DIV/0!</v>
      </c>
      <c r="O71" s="167"/>
      <c r="P71" s="168"/>
      <c r="Q71" s="169"/>
      <c r="R71" s="170"/>
      <c r="S71" s="240">
        <v>0.2</v>
      </c>
      <c r="T71" s="169" t="e">
        <f>S71/R71*100</f>
        <v>#DIV/0!</v>
      </c>
      <c r="U71" s="252"/>
      <c r="V71" s="240"/>
      <c r="W71" s="169" t="e">
        <f>V71/U71*100</f>
        <v>#DIV/0!</v>
      </c>
      <c r="X71" s="298"/>
      <c r="Y71" s="168"/>
      <c r="Z71" s="254" t="e">
        <f t="shared" ref="Z71:Z72" si="18">Y71/X71</f>
        <v>#DIV/0!</v>
      </c>
      <c r="AA71" s="217"/>
      <c r="AB71" s="218"/>
      <c r="AC71" s="314"/>
      <c r="AD71" s="217"/>
      <c r="AE71" s="218">
        <f>0.4+1</f>
        <v>1.4</v>
      </c>
      <c r="AF71" s="254" t="e">
        <f t="shared" ref="AF71:AF72" si="19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>
        <v>5</v>
      </c>
      <c r="F72" s="71">
        <v>3.12</v>
      </c>
      <c r="G72" s="70">
        <v>4</v>
      </c>
      <c r="H72" s="71">
        <v>4.2</v>
      </c>
      <c r="I72" s="70">
        <v>8</v>
      </c>
      <c r="J72" s="71">
        <v>5.32</v>
      </c>
      <c r="K72" s="74">
        <v>6</v>
      </c>
      <c r="L72" s="67">
        <v>4.68</v>
      </c>
      <c r="M72" s="121">
        <f t="shared" si="16"/>
        <v>113.6752136752137</v>
      </c>
      <c r="N72" s="121" t="e">
        <f t="shared" si="17"/>
        <v>#DIV/0!</v>
      </c>
      <c r="O72" s="167"/>
      <c r="P72" s="168"/>
      <c r="Q72" s="169" t="e">
        <f>P72/O72*100</f>
        <v>#DIV/0!</v>
      </c>
      <c r="R72" s="279"/>
      <c r="S72" s="192">
        <v>0.2</v>
      </c>
      <c r="T72" s="169" t="e">
        <f>S72/R72*100</f>
        <v>#DIV/0!</v>
      </c>
      <c r="U72" s="299"/>
      <c r="V72" s="192"/>
      <c r="W72" s="169" t="e">
        <f>V72/U72*100</f>
        <v>#DIV/0!</v>
      </c>
      <c r="X72" s="297"/>
      <c r="Y72" s="192">
        <f>0.6+1.4</f>
        <v>2</v>
      </c>
      <c r="Z72" s="254" t="e">
        <f t="shared" si="18"/>
        <v>#DIV/0!</v>
      </c>
      <c r="AA72" s="217"/>
      <c r="AB72" s="218"/>
      <c r="AC72" s="314"/>
      <c r="AD72" s="217"/>
      <c r="AE72" s="218">
        <f>0.8+0.2</f>
        <v>1</v>
      </c>
      <c r="AF72" s="254" t="e">
        <f t="shared" si="19"/>
        <v>#DIV/0!</v>
      </c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0">SUM(E77:E80)</f>
        <v>0</v>
      </c>
      <c r="F76" s="113">
        <f t="shared" si="20"/>
        <v>0</v>
      </c>
      <c r="G76" s="87">
        <f t="shared" si="20"/>
        <v>0</v>
      </c>
      <c r="H76" s="113">
        <f t="shared" si="20"/>
        <v>0</v>
      </c>
      <c r="I76" s="87">
        <f t="shared" si="20"/>
        <v>0</v>
      </c>
      <c r="J76" s="113">
        <f t="shared" si="20"/>
        <v>0</v>
      </c>
      <c r="K76" s="87">
        <f t="shared" si="20"/>
        <v>0</v>
      </c>
      <c r="L76" s="256">
        <f t="shared" si="20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3</v>
      </c>
      <c r="D82" s="89"/>
      <c r="E82" s="90">
        <v>3</v>
      </c>
      <c r="F82" s="91"/>
      <c r="G82" s="92">
        <v>6</v>
      </c>
      <c r="H82" s="93"/>
      <c r="I82" s="92">
        <v>6</v>
      </c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1">SUM(E85:E89)</f>
        <v>0</v>
      </c>
      <c r="F84" s="114">
        <f>SUM(F85:F89)</f>
        <v>0</v>
      </c>
      <c r="G84" s="106">
        <v>0</v>
      </c>
      <c r="H84" s="114">
        <f t="shared" si="21"/>
        <v>0</v>
      </c>
      <c r="I84" s="106">
        <v>0</v>
      </c>
      <c r="J84" s="114">
        <f t="shared" si="21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2">SUM(E91:E95)</f>
        <v>0</v>
      </c>
      <c r="F90" s="114">
        <f t="shared" si="22"/>
        <v>0</v>
      </c>
      <c r="G90" s="106">
        <f t="shared" si="22"/>
        <v>0</v>
      </c>
      <c r="H90" s="114">
        <f t="shared" si="22"/>
        <v>0</v>
      </c>
      <c r="I90" s="106">
        <f t="shared" si="22"/>
        <v>0</v>
      </c>
      <c r="J90" s="114">
        <f t="shared" si="22"/>
        <v>0</v>
      </c>
      <c r="K90" s="126">
        <f t="shared" si="22"/>
        <v>0</v>
      </c>
      <c r="L90" s="257">
        <f t="shared" si="22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3</v>
      </c>
      <c r="D97" s="89"/>
      <c r="E97" s="90">
        <v>3</v>
      </c>
      <c r="F97" s="91"/>
      <c r="G97" s="92">
        <v>8</v>
      </c>
      <c r="H97" s="93"/>
      <c r="I97" s="92">
        <v>8</v>
      </c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32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32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32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SUM(J107:J118)</f>
        <v>7.6000000000000014</v>
      </c>
      <c r="K106" s="453"/>
      <c r="L106" s="453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4" t="s">
        <v>85</v>
      </c>
      <c r="L107" s="455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4" t="s">
        <v>118</v>
      </c>
      <c r="L108" s="455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60" t="s">
        <v>120</v>
      </c>
      <c r="L109" s="461"/>
    </row>
    <row r="110" spans="1:32" s="255" customFormat="1" ht="62.25" customHeight="1" x14ac:dyDescent="0.25">
      <c r="A110" s="301" t="s">
        <v>121</v>
      </c>
      <c r="B110" s="260" t="s">
        <v>122</v>
      </c>
      <c r="C110" s="275"/>
      <c r="D110" s="276"/>
      <c r="E110" s="276"/>
      <c r="F110" s="276"/>
      <c r="G110" s="260"/>
      <c r="H110" s="260"/>
      <c r="I110" s="276"/>
      <c r="J110" s="260">
        <v>2.6</v>
      </c>
      <c r="K110" s="451" t="s">
        <v>123</v>
      </c>
      <c r="L110" s="452"/>
    </row>
    <row r="111" spans="1:32" s="255" customFormat="1" ht="45.75" customHeight="1" x14ac:dyDescent="0.25">
      <c r="A111" s="303" t="s">
        <v>124</v>
      </c>
      <c r="B111" s="260" t="s">
        <v>122</v>
      </c>
      <c r="C111" s="275"/>
      <c r="D111" s="276"/>
      <c r="E111" s="276"/>
      <c r="F111" s="276"/>
      <c r="G111" s="260"/>
      <c r="H111" s="260"/>
      <c r="I111" s="276"/>
      <c r="J111" s="260">
        <v>0.4</v>
      </c>
      <c r="K111" s="451" t="s">
        <v>125</v>
      </c>
      <c r="L111" s="452"/>
    </row>
    <row r="112" spans="1:32" s="255" customFormat="1" ht="69" customHeight="1" x14ac:dyDescent="0.25">
      <c r="A112" s="303" t="s">
        <v>126</v>
      </c>
      <c r="B112" s="260" t="s">
        <v>84</v>
      </c>
      <c r="C112" s="275"/>
      <c r="D112" s="276"/>
      <c r="E112" s="276"/>
      <c r="F112" s="276"/>
      <c r="G112" s="260"/>
      <c r="H112" s="260"/>
      <c r="I112" s="276"/>
      <c r="J112" s="260">
        <v>0.2</v>
      </c>
      <c r="K112" s="451" t="s">
        <v>127</v>
      </c>
      <c r="L112" s="452"/>
    </row>
    <row r="113" spans="1:13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1" t="s">
        <v>112</v>
      </c>
      <c r="L113" s="452"/>
    </row>
    <row r="114" spans="1:13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60">
        <v>0.8</v>
      </c>
      <c r="K114" s="451" t="s">
        <v>125</v>
      </c>
      <c r="L114" s="452"/>
    </row>
    <row r="115" spans="1:13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60">
        <v>0.6</v>
      </c>
      <c r="K115" s="451" t="s">
        <v>125</v>
      </c>
      <c r="L115" s="452"/>
    </row>
    <row r="116" spans="1:13" s="255" customFormat="1" ht="38.25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60">
        <v>0.2</v>
      </c>
      <c r="K116" s="451" t="s">
        <v>132</v>
      </c>
      <c r="L116" s="452"/>
    </row>
    <row r="117" spans="1:13" s="255" customFormat="1" ht="74.2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60">
        <v>0.2</v>
      </c>
      <c r="K117" s="451" t="s">
        <v>134</v>
      </c>
      <c r="L117" s="452"/>
      <c r="M117" s="255" t="s">
        <v>140</v>
      </c>
    </row>
    <row r="118" spans="1:13" s="255" customFormat="1" ht="38.25" x14ac:dyDescent="0.25">
      <c r="A118" s="303" t="s">
        <v>135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260">
        <v>0.2</v>
      </c>
      <c r="K118" s="446" t="s">
        <v>136</v>
      </c>
      <c r="L118" s="447"/>
      <c r="M118" s="255" t="s">
        <v>140</v>
      </c>
    </row>
    <row r="119" spans="1:13" x14ac:dyDescent="0.25">
      <c r="A119" s="303"/>
      <c r="B119" s="260"/>
      <c r="C119" s="275"/>
      <c r="D119" s="276"/>
      <c r="E119" s="276"/>
      <c r="F119" s="276"/>
      <c r="G119" s="260"/>
      <c r="H119" s="260"/>
      <c r="I119" s="276"/>
      <c r="J119" s="260"/>
      <c r="K119" s="304"/>
      <c r="L119" s="305"/>
    </row>
    <row r="120" spans="1:13" x14ac:dyDescent="0.25">
      <c r="A120" s="303"/>
      <c r="B120" s="260"/>
      <c r="C120" s="275"/>
      <c r="D120" s="276"/>
      <c r="E120" s="276"/>
      <c r="F120" s="276"/>
      <c r="G120" s="260"/>
      <c r="H120" s="260"/>
      <c r="I120" s="276"/>
      <c r="J120" s="260"/>
      <c r="K120" s="446"/>
      <c r="L120" s="447"/>
    </row>
    <row r="121" spans="1:13" x14ac:dyDescent="0.25">
      <c r="A121" s="306" t="s">
        <v>71</v>
      </c>
      <c r="B121" s="143"/>
      <c r="C121" s="115"/>
      <c r="D121" s="116"/>
      <c r="E121" s="116"/>
      <c r="F121" s="116"/>
      <c r="G121" s="116"/>
      <c r="H121" s="117"/>
      <c r="I121" s="117"/>
      <c r="J121" s="307">
        <f>J122</f>
        <v>0.12</v>
      </c>
      <c r="K121" s="358"/>
      <c r="L121" s="358"/>
    </row>
    <row r="122" spans="1:13" ht="25.5" x14ac:dyDescent="0.25">
      <c r="A122" s="308" t="s">
        <v>137</v>
      </c>
      <c r="B122" s="260" t="s">
        <v>122</v>
      </c>
      <c r="C122" s="259"/>
      <c r="D122" s="259"/>
      <c r="E122" s="259"/>
      <c r="F122" s="259"/>
      <c r="G122" s="259"/>
      <c r="H122" s="259"/>
      <c r="I122" s="259"/>
      <c r="J122" s="259">
        <v>0.12</v>
      </c>
      <c r="K122" s="456" t="s">
        <v>138</v>
      </c>
      <c r="L122" s="457"/>
    </row>
    <row r="123" spans="1:13" x14ac:dyDescent="0.25">
      <c r="A123" s="120" t="s">
        <v>139</v>
      </c>
      <c r="B123" s="309"/>
      <c r="C123" s="310"/>
      <c r="D123" s="311"/>
      <c r="E123" s="311"/>
      <c r="F123" s="311"/>
      <c r="G123" s="311"/>
      <c r="H123" s="312"/>
      <c r="I123" s="312"/>
      <c r="J123" s="258">
        <f>J121+J106</f>
        <v>7.7200000000000015</v>
      </c>
      <c r="K123" s="458"/>
      <c r="L123" s="458"/>
    </row>
  </sheetData>
  <mergeCells count="77">
    <mergeCell ref="K121:L121"/>
    <mergeCell ref="K122:L122"/>
    <mergeCell ref="K123:L123"/>
    <mergeCell ref="AD65:AF66"/>
    <mergeCell ref="AF67:AF68"/>
    <mergeCell ref="K117:L117"/>
    <mergeCell ref="K118:L118"/>
    <mergeCell ref="K113:L113"/>
    <mergeCell ref="K114:L114"/>
    <mergeCell ref="K115:L115"/>
    <mergeCell ref="K120:L120"/>
    <mergeCell ref="K108:L108"/>
    <mergeCell ref="K109:L109"/>
    <mergeCell ref="K110:L110"/>
    <mergeCell ref="K111:L111"/>
    <mergeCell ref="K112:L112"/>
    <mergeCell ref="K116:L116"/>
    <mergeCell ref="C104:D104"/>
    <mergeCell ref="E104:F104"/>
    <mergeCell ref="G104:H104"/>
    <mergeCell ref="I104:J104"/>
    <mergeCell ref="K106:L106"/>
    <mergeCell ref="K107:L107"/>
    <mergeCell ref="G103:J103"/>
    <mergeCell ref="K103:L105"/>
    <mergeCell ref="R65:T66"/>
    <mergeCell ref="U65:W66"/>
    <mergeCell ref="X65:Z66"/>
    <mergeCell ref="Q67:Q68"/>
    <mergeCell ref="A102:L102"/>
    <mergeCell ref="E67:F67"/>
    <mergeCell ref="G67:H67"/>
    <mergeCell ref="I67:J67"/>
    <mergeCell ref="M67:M68"/>
    <mergeCell ref="A103:A105"/>
    <mergeCell ref="B103:B105"/>
    <mergeCell ref="C103:F103"/>
    <mergeCell ref="AA65:AC66"/>
    <mergeCell ref="A66:A68"/>
    <mergeCell ref="B66:B68"/>
    <mergeCell ref="C66:F66"/>
    <mergeCell ref="G66:J66"/>
    <mergeCell ref="K66:L67"/>
    <mergeCell ref="C67:D67"/>
    <mergeCell ref="O65:Q66"/>
    <mergeCell ref="T67:T68"/>
    <mergeCell ref="W67:W68"/>
    <mergeCell ref="Z67:Z68"/>
    <mergeCell ref="AC67:AC68"/>
    <mergeCell ref="N67:N68"/>
    <mergeCell ref="A63:L63"/>
    <mergeCell ref="A64:L64"/>
    <mergeCell ref="A65:L65"/>
    <mergeCell ref="M65:M66"/>
    <mergeCell ref="N65:N66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69:J76 C84:L84 C90:L90 C85:F89 C91:F99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opLeftCell="A58" workbookViewId="0">
      <selection activeCell="N70" sqref="N70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150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15" t="s">
        <v>3</v>
      </c>
      <c r="B5" s="418" t="s">
        <v>4</v>
      </c>
      <c r="C5" s="419" t="s">
        <v>5</v>
      </c>
      <c r="D5" s="419"/>
      <c r="E5" s="419"/>
      <c r="F5" s="419"/>
      <c r="G5" s="420" t="s">
        <v>6</v>
      </c>
      <c r="H5" s="421"/>
      <c r="I5" s="421"/>
      <c r="J5" s="422"/>
      <c r="K5" s="379" t="s">
        <v>7</v>
      </c>
      <c r="L5" s="38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16"/>
      <c r="B6" s="418"/>
      <c r="C6" s="384" t="s">
        <v>8</v>
      </c>
      <c r="D6" s="384"/>
      <c r="E6" s="384" t="s">
        <v>9</v>
      </c>
      <c r="F6" s="384"/>
      <c r="G6" s="385" t="s">
        <v>10</v>
      </c>
      <c r="H6" s="386"/>
      <c r="I6" s="385" t="s">
        <v>9</v>
      </c>
      <c r="J6" s="386"/>
      <c r="K6" s="423"/>
      <c r="L6" s="42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1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1</v>
      </c>
      <c r="D8" s="35">
        <f t="shared" ref="D8:L8" si="0">SUM(D9:D11)</f>
        <v>1.5</v>
      </c>
      <c r="E8" s="7">
        <f t="shared" si="0"/>
        <v>1</v>
      </c>
      <c r="F8" s="6">
        <f t="shared" si="0"/>
        <v>1.5</v>
      </c>
      <c r="G8" s="7">
        <f t="shared" si="0"/>
        <v>3</v>
      </c>
      <c r="H8" s="8">
        <f t="shared" si="0"/>
        <v>12.5</v>
      </c>
      <c r="I8" s="9">
        <f t="shared" si="0"/>
        <v>3</v>
      </c>
      <c r="J8" s="10">
        <f t="shared" si="0"/>
        <v>12.5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>
        <v>1</v>
      </c>
      <c r="D11" s="19">
        <v>1.5</v>
      </c>
      <c r="E11" s="20">
        <v>1</v>
      </c>
      <c r="F11" s="19">
        <v>1.5</v>
      </c>
      <c r="G11" s="15">
        <v>3</v>
      </c>
      <c r="H11" s="16">
        <v>12.5</v>
      </c>
      <c r="I11" s="15">
        <v>3</v>
      </c>
      <c r="J11" s="33">
        <v>12.5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1</v>
      </c>
      <c r="D12" s="261">
        <f t="shared" ref="D12" si="1">SUM(D13:D15)</f>
        <v>50</v>
      </c>
      <c r="E12" s="24">
        <f>SUM(E13:E15)</f>
        <v>1</v>
      </c>
      <c r="F12" s="261">
        <f t="shared" ref="F12:J12" si="2">SUM(F13:F15)</f>
        <v>50</v>
      </c>
      <c r="G12" s="24">
        <f t="shared" si="2"/>
        <v>5</v>
      </c>
      <c r="H12" s="25">
        <f t="shared" si="2"/>
        <v>220</v>
      </c>
      <c r="I12" s="262">
        <f t="shared" si="2"/>
        <v>5</v>
      </c>
      <c r="J12" s="263">
        <f t="shared" si="2"/>
        <v>220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>
        <v>1</v>
      </c>
      <c r="D15" s="19">
        <v>50</v>
      </c>
      <c r="E15" s="18">
        <v>1</v>
      </c>
      <c r="F15" s="19">
        <v>50</v>
      </c>
      <c r="G15" s="15">
        <v>5</v>
      </c>
      <c r="H15" s="16">
        <v>220</v>
      </c>
      <c r="I15" s="15">
        <v>5</v>
      </c>
      <c r="J15" s="16">
        <v>220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7">
        <f t="shared" ref="C20:L20" si="5">SUM(C21:C23)</f>
        <v>1</v>
      </c>
      <c r="D20" s="6">
        <f t="shared" si="5"/>
        <v>1.5</v>
      </c>
      <c r="E20" s="7">
        <f t="shared" si="5"/>
        <v>1</v>
      </c>
      <c r="F20" s="6">
        <f t="shared" si="5"/>
        <v>1.5</v>
      </c>
      <c r="G20" s="7">
        <f t="shared" si="5"/>
        <v>3</v>
      </c>
      <c r="H20" s="8">
        <f t="shared" si="5"/>
        <v>12.5</v>
      </c>
      <c r="I20" s="9">
        <f t="shared" si="5"/>
        <v>3</v>
      </c>
      <c r="J20" s="10">
        <f t="shared" si="5"/>
        <v>12.5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>
        <v>1</v>
      </c>
      <c r="D23" s="19">
        <v>1.5</v>
      </c>
      <c r="E23" s="20">
        <v>1</v>
      </c>
      <c r="F23" s="19">
        <v>1.5</v>
      </c>
      <c r="G23" s="15">
        <v>3</v>
      </c>
      <c r="H23" s="16">
        <v>12.5</v>
      </c>
      <c r="I23" s="15">
        <v>3</v>
      </c>
      <c r="J23" s="33">
        <v>12.5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151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34">
        <f>C35+C36+C37</f>
        <v>1</v>
      </c>
      <c r="D34" s="35">
        <f t="shared" ref="D34:J34" si="7">SUM(D35:D37)</f>
        <v>1.5</v>
      </c>
      <c r="E34" s="7">
        <f t="shared" si="7"/>
        <v>1</v>
      </c>
      <c r="F34" s="6">
        <f t="shared" si="7"/>
        <v>1.5</v>
      </c>
      <c r="G34" s="7">
        <f t="shared" si="7"/>
        <v>3</v>
      </c>
      <c r="H34" s="8">
        <f t="shared" si="7"/>
        <v>12.5</v>
      </c>
      <c r="I34" s="9">
        <f t="shared" si="7"/>
        <v>3</v>
      </c>
      <c r="J34" s="10">
        <f t="shared" si="7"/>
        <v>12.5</v>
      </c>
      <c r="K34" s="7">
        <f t="shared" ref="K34:L34" si="8">SUM(K35:K37)</f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>
        <v>1</v>
      </c>
      <c r="D37" s="19">
        <v>1.5</v>
      </c>
      <c r="E37" s="20">
        <v>1</v>
      </c>
      <c r="F37" s="19">
        <v>1.5</v>
      </c>
      <c r="G37" s="15">
        <v>3</v>
      </c>
      <c r="H37" s="16">
        <v>12.5</v>
      </c>
      <c r="I37" s="15">
        <v>3</v>
      </c>
      <c r="J37" s="33">
        <v>12.5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24">
        <f>SUM(C39:C41)</f>
        <v>1</v>
      </c>
      <c r="D38" s="261">
        <f t="shared" ref="D38" si="9">SUM(D39:D41)</f>
        <v>50</v>
      </c>
      <c r="E38" s="24">
        <f>SUM(E39:E41)</f>
        <v>1</v>
      </c>
      <c r="F38" s="261">
        <f t="shared" ref="F38:J38" si="10">SUM(F39:F41)</f>
        <v>50</v>
      </c>
      <c r="G38" s="24">
        <f t="shared" si="10"/>
        <v>5</v>
      </c>
      <c r="H38" s="25">
        <f t="shared" si="10"/>
        <v>220</v>
      </c>
      <c r="I38" s="262">
        <f t="shared" si="10"/>
        <v>5</v>
      </c>
      <c r="J38" s="263">
        <f t="shared" si="10"/>
        <v>220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>
        <v>1</v>
      </c>
      <c r="D41" s="19">
        <v>50</v>
      </c>
      <c r="E41" s="18">
        <v>1</v>
      </c>
      <c r="F41" s="19">
        <v>50</v>
      </c>
      <c r="G41" s="15">
        <v>5</v>
      </c>
      <c r="H41" s="16">
        <v>220</v>
      </c>
      <c r="I41" s="15">
        <v>5</v>
      </c>
      <c r="J41" s="16">
        <v>220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8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7">
        <f t="shared" ref="C46:J46" si="13">SUM(C47:C49)</f>
        <v>1</v>
      </c>
      <c r="D46" s="6">
        <f t="shared" si="13"/>
        <v>1.5</v>
      </c>
      <c r="E46" s="7">
        <f t="shared" si="13"/>
        <v>1</v>
      </c>
      <c r="F46" s="6">
        <f t="shared" si="13"/>
        <v>1.5</v>
      </c>
      <c r="G46" s="7">
        <f t="shared" si="13"/>
        <v>3</v>
      </c>
      <c r="H46" s="8">
        <f t="shared" si="13"/>
        <v>12.5</v>
      </c>
      <c r="I46" s="9">
        <f t="shared" si="13"/>
        <v>3</v>
      </c>
      <c r="J46" s="10">
        <f t="shared" si="13"/>
        <v>12.5</v>
      </c>
      <c r="K46" s="7">
        <f t="shared" ref="K46:L46" si="14">SUM(K47:K49)</f>
        <v>10</v>
      </c>
      <c r="L46" s="6">
        <f t="shared" si="14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15"/>
      <c r="H47" s="16"/>
      <c r="I47" s="15"/>
      <c r="J47" s="16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16"/>
      <c r="I48" s="15"/>
      <c r="J48" s="16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>
        <v>1</v>
      </c>
      <c r="D49" s="19">
        <v>1.5</v>
      </c>
      <c r="E49" s="20">
        <v>1</v>
      </c>
      <c r="F49" s="19">
        <v>1.5</v>
      </c>
      <c r="G49" s="15">
        <v>3</v>
      </c>
      <c r="H49" s="16">
        <v>12.5</v>
      </c>
      <c r="I49" s="15">
        <v>3</v>
      </c>
      <c r="J49" s="33">
        <v>12.5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5">SUM(C52:C55)</f>
        <v>0</v>
      </c>
      <c r="D51" s="43">
        <f t="shared" si="15"/>
        <v>0</v>
      </c>
      <c r="E51" s="42">
        <f t="shared" si="15"/>
        <v>0</v>
      </c>
      <c r="F51" s="43">
        <f t="shared" si="15"/>
        <v>0</v>
      </c>
      <c r="G51" s="42">
        <f t="shared" si="15"/>
        <v>0</v>
      </c>
      <c r="H51" s="43">
        <f t="shared" si="15"/>
        <v>0</v>
      </c>
      <c r="I51" s="42">
        <f t="shared" si="15"/>
        <v>0</v>
      </c>
      <c r="J51" s="43">
        <f t="shared" si="15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32" ht="19.5" thickBot="1" x14ac:dyDescent="0.3">
      <c r="A65" s="438" t="s">
        <v>146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152</v>
      </c>
      <c r="P65" s="394"/>
      <c r="Q65" s="395"/>
      <c r="R65" s="387" t="s">
        <v>153</v>
      </c>
      <c r="S65" s="388"/>
      <c r="T65" s="389"/>
      <c r="U65" s="387" t="s">
        <v>154</v>
      </c>
      <c r="V65" s="388"/>
      <c r="W65" s="389"/>
      <c r="X65" s="387" t="s">
        <v>155</v>
      </c>
      <c r="Y65" s="388"/>
      <c r="Z65" s="389"/>
      <c r="AA65" s="387" t="s">
        <v>73</v>
      </c>
      <c r="AB65" s="388"/>
      <c r="AC65" s="389"/>
      <c r="AD65" s="387" t="s">
        <v>156</v>
      </c>
      <c r="AE65" s="388"/>
      <c r="AF65" s="389"/>
    </row>
    <row r="66" spans="1:32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  <c r="AD66" s="390"/>
      <c r="AE66" s="391"/>
      <c r="AF66" s="392"/>
    </row>
    <row r="67" spans="1:32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49" t="s">
        <v>37</v>
      </c>
      <c r="AD67" s="54" t="s">
        <v>10</v>
      </c>
      <c r="AE67" s="53" t="s">
        <v>9</v>
      </c>
      <c r="AF67" s="401" t="s">
        <v>37</v>
      </c>
    </row>
    <row r="68" spans="1:32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50"/>
      <c r="AD68" s="321" t="s">
        <v>38</v>
      </c>
      <c r="AE68" s="322" t="s">
        <v>38</v>
      </c>
      <c r="AF68" s="45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6">SUM(F70:F75)</f>
        <v>0.8</v>
      </c>
      <c r="G69" s="64">
        <f t="shared" si="16"/>
        <v>8</v>
      </c>
      <c r="H69" s="65">
        <f t="shared" si="16"/>
        <v>8.1999999999999993</v>
      </c>
      <c r="I69" s="64">
        <f t="shared" si="16"/>
        <v>18</v>
      </c>
      <c r="J69" s="123">
        <f>SUM(J70:J75)</f>
        <v>12.719999999999999</v>
      </c>
      <c r="K69" s="87">
        <f t="shared" si="16"/>
        <v>14</v>
      </c>
      <c r="L69" s="125">
        <f t="shared" si="16"/>
        <v>13.18</v>
      </c>
      <c r="M69" s="121">
        <f>J69/L69*100</f>
        <v>96.509863429438539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7">J70/L70*100</f>
        <v>#DIV/0!</v>
      </c>
      <c r="N70" s="121" t="e">
        <f t="shared" ref="N70:N99" si="18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1</v>
      </c>
      <c r="F71" s="71">
        <v>0.2</v>
      </c>
      <c r="G71" s="70">
        <v>4</v>
      </c>
      <c r="H71" s="71">
        <f>0.8+0.6+1.4+1.2</f>
        <v>4</v>
      </c>
      <c r="I71" s="70">
        <v>9</v>
      </c>
      <c r="J71" s="323">
        <v>6.8</v>
      </c>
      <c r="K71" s="74">
        <v>6</v>
      </c>
      <c r="L71" s="67">
        <v>8.3000000000000007</v>
      </c>
      <c r="M71" s="121">
        <f t="shared" si="17"/>
        <v>81.927710843373475</v>
      </c>
      <c r="N71" s="121" t="e">
        <f t="shared" si="18"/>
        <v>#DIV/0!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98"/>
      <c r="Y71" s="168"/>
      <c r="Z71" s="254" t="e">
        <f t="shared" ref="Z71:Z72" si="19">Y71/X71</f>
        <v>#DIV/0!</v>
      </c>
      <c r="AA71" s="217"/>
      <c r="AB71" s="218"/>
      <c r="AC71" s="314"/>
      <c r="AD71" s="217"/>
      <c r="AE71" s="218">
        <v>0.2</v>
      </c>
      <c r="AF71" s="254" t="e">
        <f t="shared" ref="AF71:AF72" si="20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>
        <v>1</v>
      </c>
      <c r="F72" s="71">
        <v>0.6</v>
      </c>
      <c r="G72" s="70">
        <v>4</v>
      </c>
      <c r="H72" s="71">
        <f>0.8+1.2+0.8+1.4</f>
        <v>4.1999999999999993</v>
      </c>
      <c r="I72" s="70">
        <v>9</v>
      </c>
      <c r="J72" s="323">
        <v>5.92</v>
      </c>
      <c r="K72" s="74">
        <v>6</v>
      </c>
      <c r="L72" s="67">
        <v>4.68</v>
      </c>
      <c r="M72" s="121">
        <f t="shared" si="17"/>
        <v>126.49572649572652</v>
      </c>
      <c r="N72" s="121" t="e">
        <f t="shared" si="18"/>
        <v>#DIV/0!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299"/>
      <c r="V72" s="192"/>
      <c r="W72" s="169" t="e">
        <f>V72/U72*100</f>
        <v>#DIV/0!</v>
      </c>
      <c r="X72" s="297"/>
      <c r="Y72" s="192"/>
      <c r="Z72" s="254" t="e">
        <f t="shared" si="19"/>
        <v>#DIV/0!</v>
      </c>
      <c r="AA72" s="217"/>
      <c r="AB72" s="218"/>
      <c r="AC72" s="314"/>
      <c r="AD72" s="217"/>
      <c r="AE72" s="218">
        <v>0.6</v>
      </c>
      <c r="AF72" s="254" t="e">
        <f t="shared" si="20"/>
        <v>#DIV/0!</v>
      </c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7"/>
        <v>0</v>
      </c>
      <c r="N73" s="121" t="e">
        <f t="shared" si="18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7"/>
        <v>0</v>
      </c>
      <c r="N74" s="121" t="e">
        <f t="shared" si="18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7"/>
        <v>#DIV/0!</v>
      </c>
      <c r="N75" s="121" t="e">
        <f t="shared" si="18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7"/>
        <v>#DIV/0!</v>
      </c>
      <c r="N76" s="121" t="e">
        <f t="shared" si="18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7"/>
        <v>#DIV/0!</v>
      </c>
      <c r="N77" s="121" t="e">
        <f t="shared" si="18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7"/>
        <v>#DIV/0!</v>
      </c>
      <c r="N78" s="121" t="e">
        <f t="shared" si="18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7"/>
        <v>#DIV/0!</v>
      </c>
      <c r="N79" s="121" t="e">
        <f t="shared" si="18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7"/>
        <v>#DIV/0!</v>
      </c>
      <c r="N80" s="121" t="e">
        <f t="shared" si="18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7"/>
        <v>#DIV/0!</v>
      </c>
      <c r="N81" s="121" t="e">
        <f t="shared" si="18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10</v>
      </c>
      <c r="D82" s="89"/>
      <c r="E82" s="90">
        <v>0</v>
      </c>
      <c r="F82" s="91"/>
      <c r="G82" s="148">
        <v>31</v>
      </c>
      <c r="H82" s="149"/>
      <c r="I82" s="148">
        <v>21</v>
      </c>
      <c r="J82" s="94"/>
      <c r="K82" s="104">
        <v>57</v>
      </c>
      <c r="L82" s="105">
        <v>0</v>
      </c>
      <c r="M82" s="121" t="e">
        <f t="shared" si="17"/>
        <v>#DIV/0!</v>
      </c>
      <c r="N82" s="121" t="e">
        <f t="shared" si="18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7"/>
        <v>#DIV/0!</v>
      </c>
      <c r="N83" s="121" t="e">
        <f t="shared" si="18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2">SUM(E85:E89)</f>
        <v>0</v>
      </c>
      <c r="F84" s="114">
        <f>SUM(F85:F89)</f>
        <v>0</v>
      </c>
      <c r="G84" s="106">
        <v>0</v>
      </c>
      <c r="H84" s="114">
        <f t="shared" si="22"/>
        <v>0</v>
      </c>
      <c r="I84" s="106">
        <v>0</v>
      </c>
      <c r="J84" s="114">
        <f t="shared" si="22"/>
        <v>0</v>
      </c>
      <c r="K84" s="126">
        <f>SUM(K85:K89)</f>
        <v>1</v>
      </c>
      <c r="L84" s="127">
        <f>SUM(L85:L89)</f>
        <v>66</v>
      </c>
      <c r="M84" s="121">
        <f t="shared" si="17"/>
        <v>0</v>
      </c>
      <c r="N84" s="121" t="e">
        <f t="shared" si="18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7"/>
        <v>#DIV/0!</v>
      </c>
      <c r="N85" s="121" t="e">
        <f t="shared" si="18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7"/>
        <v>0</v>
      </c>
      <c r="N86" s="121" t="e">
        <f t="shared" si="18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7"/>
        <v>#DIV/0!</v>
      </c>
      <c r="N87" s="121" t="e">
        <f t="shared" si="18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7"/>
        <v>#DIV/0!</v>
      </c>
      <c r="N88" s="121" t="e">
        <f t="shared" si="18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7"/>
        <v>#DIV/0!</v>
      </c>
      <c r="N89" s="121" t="e">
        <f t="shared" si="18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3">SUM(E91:E95)</f>
        <v>0</v>
      </c>
      <c r="F90" s="114">
        <f t="shared" si="23"/>
        <v>0</v>
      </c>
      <c r="G90" s="106">
        <f t="shared" si="23"/>
        <v>0</v>
      </c>
      <c r="H90" s="114">
        <f t="shared" si="23"/>
        <v>0</v>
      </c>
      <c r="I90" s="106">
        <f t="shared" si="23"/>
        <v>0</v>
      </c>
      <c r="J90" s="114">
        <f t="shared" si="23"/>
        <v>0</v>
      </c>
      <c r="K90" s="126">
        <f t="shared" si="23"/>
        <v>0</v>
      </c>
      <c r="L90" s="257">
        <f t="shared" si="23"/>
        <v>0</v>
      </c>
      <c r="M90" s="121" t="e">
        <f t="shared" si="17"/>
        <v>#DIV/0!</v>
      </c>
      <c r="N90" s="121" t="e">
        <f t="shared" si="18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7"/>
        <v>#DIV/0!</v>
      </c>
      <c r="N91" s="121" t="e">
        <f t="shared" si="18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7"/>
        <v>#DIV/0!</v>
      </c>
      <c r="N92" s="121" t="e">
        <f t="shared" si="18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7"/>
        <v>#DIV/0!</v>
      </c>
      <c r="N93" s="121" t="e">
        <f t="shared" si="18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7"/>
        <v>#DIV/0!</v>
      </c>
      <c r="N94" s="121" t="e">
        <f t="shared" si="18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7"/>
        <v>#DIV/0!</v>
      </c>
      <c r="N95" s="121" t="e">
        <f t="shared" si="18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7"/>
        <v>#DIV/0!</v>
      </c>
      <c r="N96" s="121" t="e">
        <f t="shared" si="18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6</v>
      </c>
      <c r="D97" s="89"/>
      <c r="E97" s="90">
        <v>6</v>
      </c>
      <c r="F97" s="91"/>
      <c r="G97" s="92">
        <v>14</v>
      </c>
      <c r="H97" s="93"/>
      <c r="I97" s="92">
        <v>14</v>
      </c>
      <c r="J97" s="103"/>
      <c r="K97" s="104">
        <v>73</v>
      </c>
      <c r="L97" s="105">
        <v>6</v>
      </c>
      <c r="M97" s="121">
        <f t="shared" si="17"/>
        <v>0</v>
      </c>
      <c r="N97" s="121" t="e">
        <f t="shared" si="18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7"/>
        <v>#DIV/0!</v>
      </c>
      <c r="N98" s="121" t="e">
        <f t="shared" si="18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7"/>
        <v>#DIV/0!</v>
      </c>
      <c r="N99" s="122" t="e">
        <f t="shared" si="18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32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32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32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SUM(J107:J118)</f>
        <v>7.6000000000000014</v>
      </c>
      <c r="K106" s="453"/>
      <c r="L106" s="453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4" t="s">
        <v>85</v>
      </c>
      <c r="L107" s="455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4" t="s">
        <v>118</v>
      </c>
      <c r="L108" s="455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60" t="s">
        <v>120</v>
      </c>
      <c r="L109" s="461"/>
    </row>
    <row r="110" spans="1:32" s="255" customFormat="1" ht="62.25" customHeight="1" x14ac:dyDescent="0.25">
      <c r="A110" s="301" t="s">
        <v>121</v>
      </c>
      <c r="B110" s="260" t="s">
        <v>122</v>
      </c>
      <c r="C110" s="275"/>
      <c r="D110" s="276"/>
      <c r="E110" s="276"/>
      <c r="F110" s="276"/>
      <c r="G110" s="260"/>
      <c r="H110" s="260"/>
      <c r="I110" s="276"/>
      <c r="J110" s="260">
        <v>2.6</v>
      </c>
      <c r="K110" s="451" t="s">
        <v>123</v>
      </c>
      <c r="L110" s="452"/>
    </row>
    <row r="111" spans="1:32" s="255" customFormat="1" ht="45.75" customHeight="1" x14ac:dyDescent="0.25">
      <c r="A111" s="303" t="s">
        <v>124</v>
      </c>
      <c r="B111" s="260" t="s">
        <v>122</v>
      </c>
      <c r="C111" s="275"/>
      <c r="D111" s="276"/>
      <c r="E111" s="276"/>
      <c r="F111" s="276"/>
      <c r="G111" s="260"/>
      <c r="H111" s="260"/>
      <c r="I111" s="276"/>
      <c r="J111" s="260">
        <v>0.4</v>
      </c>
      <c r="K111" s="451" t="s">
        <v>125</v>
      </c>
      <c r="L111" s="452"/>
    </row>
    <row r="112" spans="1:32" s="255" customFormat="1" ht="69" customHeight="1" x14ac:dyDescent="0.25">
      <c r="A112" s="303" t="s">
        <v>126</v>
      </c>
      <c r="B112" s="260" t="s">
        <v>84</v>
      </c>
      <c r="C112" s="275"/>
      <c r="D112" s="276"/>
      <c r="E112" s="276"/>
      <c r="F112" s="276"/>
      <c r="G112" s="260"/>
      <c r="H112" s="260"/>
      <c r="I112" s="276"/>
      <c r="J112" s="260">
        <v>0.2</v>
      </c>
      <c r="K112" s="451" t="s">
        <v>127</v>
      </c>
      <c r="L112" s="452"/>
    </row>
    <row r="113" spans="1:13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1" t="s">
        <v>112</v>
      </c>
      <c r="L113" s="452"/>
    </row>
    <row r="114" spans="1:13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60">
        <v>0.8</v>
      </c>
      <c r="K114" s="451" t="s">
        <v>125</v>
      </c>
      <c r="L114" s="452"/>
    </row>
    <row r="115" spans="1:13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60">
        <v>0.6</v>
      </c>
      <c r="K115" s="451" t="s">
        <v>125</v>
      </c>
      <c r="L115" s="452"/>
    </row>
    <row r="116" spans="1:13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60">
        <v>0.2</v>
      </c>
      <c r="K116" s="451" t="s">
        <v>132</v>
      </c>
      <c r="L116" s="452"/>
    </row>
    <row r="117" spans="1:13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60">
        <v>0.2</v>
      </c>
      <c r="K117" s="451" t="s">
        <v>148</v>
      </c>
      <c r="L117" s="452"/>
      <c r="M117" s="255" t="s">
        <v>140</v>
      </c>
    </row>
    <row r="118" spans="1:13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260">
        <v>0.2</v>
      </c>
      <c r="K118" s="462" t="s">
        <v>149</v>
      </c>
      <c r="L118" s="463"/>
      <c r="M118" s="255" t="s">
        <v>140</v>
      </c>
    </row>
    <row r="119" spans="1:13" x14ac:dyDescent="0.25">
      <c r="A119" s="303"/>
      <c r="B119" s="260"/>
      <c r="C119" s="275"/>
      <c r="D119" s="276"/>
      <c r="E119" s="276"/>
      <c r="F119" s="276"/>
      <c r="G119" s="260"/>
      <c r="H119" s="260"/>
      <c r="I119" s="276"/>
      <c r="J119" s="260"/>
      <c r="K119" s="304"/>
      <c r="L119" s="305"/>
    </row>
    <row r="120" spans="1:13" x14ac:dyDescent="0.25">
      <c r="A120" s="303"/>
      <c r="B120" s="260"/>
      <c r="C120" s="275"/>
      <c r="D120" s="276"/>
      <c r="E120" s="276"/>
      <c r="F120" s="276"/>
      <c r="G120" s="260"/>
      <c r="H120" s="260"/>
      <c r="I120" s="276"/>
      <c r="J120" s="260"/>
      <c r="K120" s="446"/>
      <c r="L120" s="447"/>
    </row>
    <row r="121" spans="1:13" x14ac:dyDescent="0.25">
      <c r="A121" s="306" t="s">
        <v>71</v>
      </c>
      <c r="B121" s="143"/>
      <c r="C121" s="115"/>
      <c r="D121" s="116"/>
      <c r="E121" s="116"/>
      <c r="F121" s="116"/>
      <c r="G121" s="116"/>
      <c r="H121" s="117"/>
      <c r="I121" s="117"/>
      <c r="J121" s="307">
        <f>J122</f>
        <v>0.12</v>
      </c>
      <c r="K121" s="358"/>
      <c r="L121" s="358"/>
    </row>
    <row r="122" spans="1:13" ht="25.5" x14ac:dyDescent="0.25">
      <c r="A122" s="308" t="s">
        <v>137</v>
      </c>
      <c r="B122" s="260" t="s">
        <v>122</v>
      </c>
      <c r="C122" s="259"/>
      <c r="D122" s="259"/>
      <c r="E122" s="259"/>
      <c r="F122" s="259"/>
      <c r="G122" s="259"/>
      <c r="H122" s="259"/>
      <c r="I122" s="259"/>
      <c r="J122" s="259">
        <v>0.12</v>
      </c>
      <c r="K122" s="456" t="s">
        <v>138</v>
      </c>
      <c r="L122" s="457"/>
    </row>
    <row r="123" spans="1:13" x14ac:dyDescent="0.25">
      <c r="A123" s="120" t="s">
        <v>139</v>
      </c>
      <c r="B123" s="309"/>
      <c r="C123" s="310"/>
      <c r="D123" s="311"/>
      <c r="E123" s="311"/>
      <c r="F123" s="311"/>
      <c r="G123" s="311"/>
      <c r="H123" s="312"/>
      <c r="I123" s="312"/>
      <c r="J123" s="258">
        <f>J121+J106</f>
        <v>7.7200000000000015</v>
      </c>
      <c r="K123" s="458"/>
      <c r="L123" s="458"/>
    </row>
  </sheetData>
  <mergeCells count="77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17:L117"/>
    <mergeCell ref="K106:L106"/>
    <mergeCell ref="K107:L107"/>
    <mergeCell ref="K108:L108"/>
    <mergeCell ref="K109:L109"/>
    <mergeCell ref="K110:L110"/>
    <mergeCell ref="K111:L111"/>
    <mergeCell ref="K112:L112"/>
    <mergeCell ref="K113:L113"/>
    <mergeCell ref="K114:L114"/>
    <mergeCell ref="K115:L115"/>
    <mergeCell ref="K116:L116"/>
    <mergeCell ref="K118:L118"/>
    <mergeCell ref="K120:L120"/>
    <mergeCell ref="K121:L121"/>
    <mergeCell ref="K122:L122"/>
    <mergeCell ref="K123:L123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8"/>
  <sheetViews>
    <sheetView topLeftCell="A80" workbookViewId="0">
      <selection activeCell="K122" sqref="K122:L12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5" width="12" customWidth="1"/>
    <col min="16" max="16" width="21.1406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157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15" t="s">
        <v>3</v>
      </c>
      <c r="B5" s="418" t="s">
        <v>4</v>
      </c>
      <c r="C5" s="419" t="s">
        <v>5</v>
      </c>
      <c r="D5" s="419"/>
      <c r="E5" s="419"/>
      <c r="F5" s="419"/>
      <c r="G5" s="420" t="s">
        <v>6</v>
      </c>
      <c r="H5" s="421"/>
      <c r="I5" s="421"/>
      <c r="J5" s="422"/>
      <c r="K5" s="379" t="s">
        <v>7</v>
      </c>
      <c r="L5" s="38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16"/>
      <c r="B6" s="418"/>
      <c r="C6" s="384" t="s">
        <v>8</v>
      </c>
      <c r="D6" s="384"/>
      <c r="E6" s="384" t="s">
        <v>9</v>
      </c>
      <c r="F6" s="384"/>
      <c r="G6" s="385" t="s">
        <v>10</v>
      </c>
      <c r="H6" s="386"/>
      <c r="I6" s="385" t="s">
        <v>9</v>
      </c>
      <c r="J6" s="386"/>
      <c r="K6" s="423"/>
      <c r="L6" s="42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1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2</v>
      </c>
      <c r="D8" s="35">
        <f t="shared" ref="D8:J8" si="0">SUM(D9:D11)</f>
        <v>35</v>
      </c>
      <c r="E8" s="7">
        <f t="shared" si="0"/>
        <v>2</v>
      </c>
      <c r="F8" s="6">
        <f t="shared" si="0"/>
        <v>35</v>
      </c>
      <c r="G8" s="7">
        <f t="shared" si="0"/>
        <v>5</v>
      </c>
      <c r="H8" s="8">
        <f t="shared" si="0"/>
        <v>47.5</v>
      </c>
      <c r="I8" s="9">
        <f t="shared" si="0"/>
        <v>5</v>
      </c>
      <c r="J8" s="10">
        <f t="shared" si="0"/>
        <v>47.5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>
        <v>2</v>
      </c>
      <c r="D11" s="19">
        <v>35</v>
      </c>
      <c r="E11" s="18">
        <v>2</v>
      </c>
      <c r="F11" s="19">
        <v>35</v>
      </c>
      <c r="G11" s="15">
        <f>2+3</f>
        <v>5</v>
      </c>
      <c r="H11" s="16">
        <f>35+12.5</f>
        <v>47.5</v>
      </c>
      <c r="I11" s="15">
        <f>2+3</f>
        <v>5</v>
      </c>
      <c r="J11" s="16">
        <f>35+12.5</f>
        <v>47.5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2</v>
      </c>
      <c r="D12" s="261">
        <f t="shared" ref="D12" si="2">SUM(D13:D15)</f>
        <v>210</v>
      </c>
      <c r="E12" s="24">
        <f>SUM(E13:E15)</f>
        <v>2</v>
      </c>
      <c r="F12" s="261">
        <f t="shared" ref="F12:J12" si="3">SUM(F13:F15)</f>
        <v>210</v>
      </c>
      <c r="G12" s="24">
        <f t="shared" si="3"/>
        <v>7</v>
      </c>
      <c r="H12" s="25">
        <f t="shared" si="3"/>
        <v>430</v>
      </c>
      <c r="I12" s="262">
        <f t="shared" si="3"/>
        <v>7</v>
      </c>
      <c r="J12" s="263">
        <f t="shared" si="3"/>
        <v>430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>
        <v>2</v>
      </c>
      <c r="D15" s="19">
        <v>210</v>
      </c>
      <c r="E15" s="18">
        <v>2</v>
      </c>
      <c r="F15" s="19">
        <v>210</v>
      </c>
      <c r="G15" s="15">
        <f>2+5</f>
        <v>7</v>
      </c>
      <c r="H15" s="16">
        <f>210+220</f>
        <v>430</v>
      </c>
      <c r="I15" s="15">
        <f>2+5</f>
        <v>7</v>
      </c>
      <c r="J15" s="16">
        <f>210+220</f>
        <v>430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34">
        <f>C21+C22+C23</f>
        <v>2</v>
      </c>
      <c r="D20" s="35">
        <f t="shared" ref="D20:J20" si="6">SUM(D21:D23)</f>
        <v>35</v>
      </c>
      <c r="E20" s="7">
        <f t="shared" si="6"/>
        <v>2</v>
      </c>
      <c r="F20" s="6">
        <f t="shared" si="6"/>
        <v>35</v>
      </c>
      <c r="G20" s="7">
        <f t="shared" si="6"/>
        <v>5</v>
      </c>
      <c r="H20" s="8">
        <f t="shared" si="6"/>
        <v>47.5</v>
      </c>
      <c r="I20" s="9">
        <f t="shared" si="6"/>
        <v>5</v>
      </c>
      <c r="J20" s="10">
        <f t="shared" si="6"/>
        <v>47.5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>
        <v>2</v>
      </c>
      <c r="D23" s="19">
        <v>35</v>
      </c>
      <c r="E23" s="18">
        <v>2</v>
      </c>
      <c r="F23" s="19">
        <v>35</v>
      </c>
      <c r="G23" s="15">
        <f>2+3</f>
        <v>5</v>
      </c>
      <c r="H23" s="16">
        <f>35+12.5</f>
        <v>47.5</v>
      </c>
      <c r="I23" s="15">
        <f>2+3</f>
        <v>5</v>
      </c>
      <c r="J23" s="16">
        <f>35+12.5</f>
        <v>47.5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158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34">
        <f>C35+C36+C37</f>
        <v>2</v>
      </c>
      <c r="D34" s="35">
        <f t="shared" ref="D34:J34" si="9">SUM(D35:D37)</f>
        <v>35</v>
      </c>
      <c r="E34" s="7">
        <f t="shared" si="9"/>
        <v>2</v>
      </c>
      <c r="F34" s="6">
        <f t="shared" si="9"/>
        <v>35</v>
      </c>
      <c r="G34" s="7">
        <f t="shared" si="9"/>
        <v>5</v>
      </c>
      <c r="H34" s="8">
        <f t="shared" si="9"/>
        <v>47.5</v>
      </c>
      <c r="I34" s="9">
        <f t="shared" si="9"/>
        <v>5</v>
      </c>
      <c r="J34" s="10">
        <f t="shared" si="9"/>
        <v>47.5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>
        <v>2</v>
      </c>
      <c r="D37" s="19">
        <v>35</v>
      </c>
      <c r="E37" s="18">
        <v>2</v>
      </c>
      <c r="F37" s="19">
        <v>35</v>
      </c>
      <c r="G37" s="15">
        <f>2+3</f>
        <v>5</v>
      </c>
      <c r="H37" s="16">
        <f>35+12.5</f>
        <v>47.5</v>
      </c>
      <c r="I37" s="15">
        <f>2+3</f>
        <v>5</v>
      </c>
      <c r="J37" s="16">
        <f>35+12.5</f>
        <v>47.5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24">
        <f>SUM(C39:C41)</f>
        <v>1</v>
      </c>
      <c r="D38" s="261">
        <f t="shared" ref="D38" si="11">SUM(D39:D41)</f>
        <v>160</v>
      </c>
      <c r="E38" s="24">
        <f>SUM(E39:E41)</f>
        <v>1</v>
      </c>
      <c r="F38" s="261">
        <f t="shared" ref="F38:J38" si="12">SUM(F39:F41)</f>
        <v>160</v>
      </c>
      <c r="G38" s="24">
        <f t="shared" si="12"/>
        <v>6</v>
      </c>
      <c r="H38" s="25">
        <f t="shared" si="12"/>
        <v>380</v>
      </c>
      <c r="I38" s="262">
        <f t="shared" si="12"/>
        <v>6</v>
      </c>
      <c r="J38" s="263">
        <f t="shared" si="12"/>
        <v>380</v>
      </c>
      <c r="K38" s="325">
        <f>SUM(K39:K41)</f>
        <v>11</v>
      </c>
      <c r="L38" s="326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327">
        <v>0</v>
      </c>
      <c r="L39" s="328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327">
        <v>1</v>
      </c>
      <c r="L40" s="328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>
        <v>1</v>
      </c>
      <c r="D41" s="19">
        <v>160</v>
      </c>
      <c r="E41" s="18">
        <v>1</v>
      </c>
      <c r="F41" s="19">
        <v>160</v>
      </c>
      <c r="G41" s="15">
        <f>1+5</f>
        <v>6</v>
      </c>
      <c r="H41" s="16">
        <f>160+220</f>
        <v>380</v>
      </c>
      <c r="I41" s="15">
        <f>1+5</f>
        <v>6</v>
      </c>
      <c r="J41" s="16">
        <f>160+220</f>
        <v>380</v>
      </c>
      <c r="K41" s="327">
        <v>10</v>
      </c>
      <c r="L41" s="328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34">
        <f>C47+C48+C49</f>
        <v>2</v>
      </c>
      <c r="D46" s="35">
        <f t="shared" ref="D46:J46" si="15">SUM(D47:D49)</f>
        <v>35</v>
      </c>
      <c r="E46" s="7">
        <f t="shared" si="15"/>
        <v>2</v>
      </c>
      <c r="F46" s="6">
        <f t="shared" si="15"/>
        <v>35</v>
      </c>
      <c r="G46" s="7">
        <f t="shared" si="15"/>
        <v>5</v>
      </c>
      <c r="H46" s="8">
        <f t="shared" si="15"/>
        <v>47.5</v>
      </c>
      <c r="I46" s="9">
        <f t="shared" si="15"/>
        <v>5</v>
      </c>
      <c r="J46" s="10">
        <f t="shared" si="15"/>
        <v>47.5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>
        <v>2</v>
      </c>
      <c r="D49" s="19">
        <v>35</v>
      </c>
      <c r="E49" s="18">
        <v>2</v>
      </c>
      <c r="F49" s="19">
        <v>35</v>
      </c>
      <c r="G49" s="15">
        <f>2+3</f>
        <v>5</v>
      </c>
      <c r="H49" s="16">
        <f>35+12.5</f>
        <v>47.5</v>
      </c>
      <c r="I49" s="15">
        <f>2+3</f>
        <v>5</v>
      </c>
      <c r="J49" s="16">
        <f>35+12.5</f>
        <v>47.5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32" ht="19.5" thickBot="1" x14ac:dyDescent="0.3">
      <c r="A65" s="438" t="s">
        <v>159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160</v>
      </c>
      <c r="P65" s="394"/>
      <c r="Q65" s="395"/>
      <c r="R65" s="387" t="s">
        <v>161</v>
      </c>
      <c r="S65" s="388"/>
      <c r="T65" s="389"/>
      <c r="U65" s="387" t="s">
        <v>162</v>
      </c>
      <c r="V65" s="388"/>
      <c r="W65" s="389"/>
      <c r="X65" s="387" t="s">
        <v>163</v>
      </c>
      <c r="Y65" s="388"/>
      <c r="Z65" s="389"/>
      <c r="AA65" s="387" t="s">
        <v>73</v>
      </c>
      <c r="AB65" s="388"/>
      <c r="AC65" s="389"/>
      <c r="AD65" s="387" t="s">
        <v>164</v>
      </c>
      <c r="AE65" s="388"/>
      <c r="AF65" s="389"/>
    </row>
    <row r="66" spans="1:32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  <c r="AD66" s="390"/>
      <c r="AE66" s="391"/>
      <c r="AF66" s="392"/>
    </row>
    <row r="67" spans="1:32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49" t="s">
        <v>37</v>
      </c>
      <c r="AD67" s="54" t="s">
        <v>10</v>
      </c>
      <c r="AE67" s="53" t="s">
        <v>9</v>
      </c>
      <c r="AF67" s="401" t="s">
        <v>37</v>
      </c>
    </row>
    <row r="68" spans="1:32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50"/>
      <c r="AD68" s="321" t="s">
        <v>38</v>
      </c>
      <c r="AE68" s="322" t="s">
        <v>38</v>
      </c>
      <c r="AF68" s="45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4</v>
      </c>
      <c r="D69" s="113">
        <f>SUM(D70:D73)</f>
        <v>0.72</v>
      </c>
      <c r="E69" s="331">
        <f t="shared" ref="E69:L69" si="18">SUM(E70:E75)</f>
        <v>7</v>
      </c>
      <c r="F69" s="123">
        <f t="shared" si="18"/>
        <v>1.6400000000000001</v>
      </c>
      <c r="G69" s="64">
        <f t="shared" si="18"/>
        <v>11</v>
      </c>
      <c r="H69" s="65">
        <f t="shared" si="18"/>
        <v>8.92</v>
      </c>
      <c r="I69" s="64">
        <f t="shared" si="18"/>
        <v>30</v>
      </c>
      <c r="J69" s="123">
        <f>SUM(J70:J75)</f>
        <v>14.959999999999999</v>
      </c>
      <c r="K69" s="87">
        <f t="shared" si="18"/>
        <v>14</v>
      </c>
      <c r="L69" s="125">
        <f t="shared" si="18"/>
        <v>13.18</v>
      </c>
      <c r="M69" s="121">
        <f>J69/L69*100</f>
        <v>113.50531107738998</v>
      </c>
      <c r="N69" s="121">
        <f>F69/D69*100</f>
        <v>227.7777777777778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2</v>
      </c>
      <c r="D71" s="71">
        <v>0.36</v>
      </c>
      <c r="E71" s="70">
        <v>3</v>
      </c>
      <c r="F71" s="71">
        <v>1</v>
      </c>
      <c r="G71" s="70">
        <v>6</v>
      </c>
      <c r="H71" s="71">
        <v>4.3600000000000003</v>
      </c>
      <c r="I71" s="70">
        <v>15</v>
      </c>
      <c r="J71" s="323">
        <v>8.16</v>
      </c>
      <c r="K71" s="74">
        <v>6</v>
      </c>
      <c r="L71" s="67">
        <v>8.3000000000000007</v>
      </c>
      <c r="M71" s="121">
        <f t="shared" si="19"/>
        <v>98.313253012048179</v>
      </c>
      <c r="N71" s="121">
        <f t="shared" si="20"/>
        <v>277.77777777777777</v>
      </c>
      <c r="O71" s="167"/>
      <c r="P71" s="168">
        <f>0.2</f>
        <v>0.2</v>
      </c>
      <c r="Q71" s="169"/>
      <c r="R71" s="170"/>
      <c r="S71" s="240">
        <v>0.4</v>
      </c>
      <c r="T71" s="169" t="e">
        <f>S71/R71*100</f>
        <v>#DIV/0!</v>
      </c>
      <c r="U71" s="252"/>
      <c r="V71" s="240">
        <v>0.2</v>
      </c>
      <c r="W71" s="169" t="e">
        <f>V71/U71*100</f>
        <v>#DIV/0!</v>
      </c>
      <c r="X71" s="298">
        <v>0.36</v>
      </c>
      <c r="Y71" s="168">
        <v>0.36</v>
      </c>
      <c r="Z71" s="254">
        <f t="shared" ref="Z71:Z72" si="21">Y71/X71</f>
        <v>1</v>
      </c>
      <c r="AA71" s="217"/>
      <c r="AB71" s="218"/>
      <c r="AC71" s="314"/>
      <c r="AD71" s="217"/>
      <c r="AE71" s="218">
        <v>0.2</v>
      </c>
      <c r="AF71" s="254" t="e">
        <f t="shared" ref="AF71:AF72" si="22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>
        <v>1</v>
      </c>
      <c r="D72" s="71">
        <v>0.24</v>
      </c>
      <c r="E72" s="70">
        <v>3</v>
      </c>
      <c r="F72" s="71">
        <v>0.52</v>
      </c>
      <c r="G72" s="70">
        <v>4</v>
      </c>
      <c r="H72" s="71">
        <v>4.4400000000000004</v>
      </c>
      <c r="I72" s="70">
        <v>14</v>
      </c>
      <c r="J72" s="323">
        <v>6.68</v>
      </c>
      <c r="K72" s="74">
        <v>6</v>
      </c>
      <c r="L72" s="67">
        <v>4.68</v>
      </c>
      <c r="M72" s="121">
        <f t="shared" si="19"/>
        <v>142.73504273504273</v>
      </c>
      <c r="N72" s="121">
        <f t="shared" si="20"/>
        <v>216.66666666666669</v>
      </c>
      <c r="O72" s="167"/>
      <c r="P72" s="168"/>
      <c r="Q72" s="169" t="e">
        <f>P72/O72*100</f>
        <v>#DIV/0!</v>
      </c>
      <c r="R72" s="279"/>
      <c r="S72" s="192">
        <f>0.2+0.2</f>
        <v>0.4</v>
      </c>
      <c r="T72" s="169" t="e">
        <f>S72/R72*100</f>
        <v>#DIV/0!</v>
      </c>
      <c r="U72" s="299"/>
      <c r="V72" s="192">
        <v>0.2</v>
      </c>
      <c r="W72" s="169" t="e">
        <f>V72/U72*100</f>
        <v>#DIV/0!</v>
      </c>
      <c r="X72" s="298">
        <v>0.24</v>
      </c>
      <c r="Y72" s="240">
        <f>0.24+0.2</f>
        <v>0.44</v>
      </c>
      <c r="Z72" s="254">
        <f t="shared" si="21"/>
        <v>1.8333333333333335</v>
      </c>
      <c r="AA72" s="217"/>
      <c r="AB72" s="218"/>
      <c r="AC72" s="314"/>
      <c r="AD72" s="217"/>
      <c r="AE72" s="218">
        <v>0.6</v>
      </c>
      <c r="AF72" s="254" t="e">
        <f t="shared" si="22"/>
        <v>#DIV/0!</v>
      </c>
    </row>
    <row r="73" spans="1:32" ht="15.75" thickBot="1" x14ac:dyDescent="0.3">
      <c r="A73" s="75" t="s">
        <v>43</v>
      </c>
      <c r="B73" s="69" t="s">
        <v>16</v>
      </c>
      <c r="C73" s="70">
        <v>1</v>
      </c>
      <c r="D73" s="71">
        <v>0.12</v>
      </c>
      <c r="E73" s="70">
        <v>1</v>
      </c>
      <c r="F73" s="71">
        <v>0.12</v>
      </c>
      <c r="G73" s="70">
        <v>1</v>
      </c>
      <c r="H73" s="124">
        <v>0.12</v>
      </c>
      <c r="I73" s="70">
        <v>1</v>
      </c>
      <c r="J73" s="124">
        <v>0.12</v>
      </c>
      <c r="K73" s="74">
        <v>1</v>
      </c>
      <c r="L73" s="67">
        <v>0.12</v>
      </c>
      <c r="M73" s="121">
        <f t="shared" si="19"/>
        <v>100</v>
      </c>
      <c r="N73" s="121">
        <f t="shared" si="20"/>
        <v>100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3">SUM(E77:E80)</f>
        <v>0</v>
      </c>
      <c r="F76" s="113">
        <f t="shared" si="23"/>
        <v>0</v>
      </c>
      <c r="G76" s="87">
        <f t="shared" si="23"/>
        <v>0</v>
      </c>
      <c r="H76" s="113">
        <f t="shared" si="23"/>
        <v>0</v>
      </c>
      <c r="I76" s="87">
        <f t="shared" si="23"/>
        <v>0</v>
      </c>
      <c r="J76" s="113">
        <f t="shared" si="23"/>
        <v>0</v>
      </c>
      <c r="K76" s="87">
        <f t="shared" si="23"/>
        <v>0</v>
      </c>
      <c r="L76" s="256">
        <f t="shared" si="23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1</v>
      </c>
      <c r="D82" s="89"/>
      <c r="E82" s="90">
        <v>1</v>
      </c>
      <c r="F82" s="91"/>
      <c r="G82" s="148">
        <v>52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0</v>
      </c>
      <c r="F84" s="114">
        <f>SUM(F85:F89)</f>
        <v>0</v>
      </c>
      <c r="G84" s="106">
        <v>0</v>
      </c>
      <c r="H84" s="114">
        <f t="shared" si="24"/>
        <v>0</v>
      </c>
      <c r="I84" s="106">
        <v>0</v>
      </c>
      <c r="J84" s="114">
        <f t="shared" si="24"/>
        <v>0</v>
      </c>
      <c r="K84" s="126">
        <f>SUM(K85:K89)</f>
        <v>1</v>
      </c>
      <c r="L84" s="127">
        <f>SUM(L85:L89)</f>
        <v>66</v>
      </c>
      <c r="M84" s="121">
        <f t="shared" si="19"/>
        <v>0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9"/>
        <v>0</v>
      </c>
      <c r="N86" s="121" t="e">
        <f t="shared" si="20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12</v>
      </c>
      <c r="D97" s="89"/>
      <c r="E97" s="90">
        <v>12</v>
      </c>
      <c r="F97" s="91"/>
      <c r="G97" s="92">
        <f>12+14</f>
        <v>26</v>
      </c>
      <c r="H97" s="93"/>
      <c r="I97" s="92">
        <v>26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32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32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32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SUM(J107:J124)</f>
        <v>8.4</v>
      </c>
      <c r="K106" s="453"/>
      <c r="L106" s="45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4" t="s">
        <v>85</v>
      </c>
      <c r="L107" s="455"/>
      <c r="M107"/>
      <c r="N107"/>
      <c r="O107"/>
      <c r="P107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4" t="s">
        <v>118</v>
      </c>
      <c r="L108" s="45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60" t="s">
        <v>120</v>
      </c>
      <c r="L109" s="461"/>
      <c r="M109"/>
      <c r="N109"/>
      <c r="O109"/>
      <c r="P109"/>
    </row>
    <row r="110" spans="1:32" s="255" customFormat="1" ht="62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5" t="s">
        <v>123</v>
      </c>
      <c r="L110" s="466"/>
      <c r="M110"/>
      <c r="N110"/>
      <c r="O110"/>
      <c r="P110"/>
    </row>
    <row r="111" spans="1:32" s="255" customFormat="1" ht="45.7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5" t="s">
        <v>125</v>
      </c>
      <c r="L111" s="466"/>
      <c r="M111"/>
      <c r="N111"/>
      <c r="O111"/>
      <c r="P111"/>
    </row>
    <row r="112" spans="1:32" s="255" customFormat="1" ht="69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5" t="s">
        <v>127</v>
      </c>
      <c r="L112" s="46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1" t="s">
        <v>112</v>
      </c>
      <c r="L113" s="452"/>
      <c r="M113"/>
      <c r="N113"/>
      <c r="O113"/>
      <c r="P113"/>
    </row>
    <row r="114" spans="1:16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4" t="s">
        <v>125</v>
      </c>
      <c r="L114" s="464"/>
      <c r="M114"/>
      <c r="N114"/>
      <c r="O114"/>
      <c r="P114"/>
    </row>
    <row r="115" spans="1:16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4" t="s">
        <v>125</v>
      </c>
      <c r="L115" s="464"/>
      <c r="M115"/>
      <c r="N115"/>
      <c r="O115"/>
      <c r="P115"/>
    </row>
    <row r="116" spans="1:16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4" t="s">
        <v>132</v>
      </c>
      <c r="L116" s="464"/>
      <c r="M116"/>
      <c r="N116"/>
      <c r="O116"/>
      <c r="P116"/>
    </row>
    <row r="117" spans="1:16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4" t="s">
        <v>148</v>
      </c>
      <c r="L117" s="464"/>
      <c r="M117"/>
      <c r="N117"/>
      <c r="O117"/>
      <c r="P117"/>
    </row>
    <row r="118" spans="1:16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7" t="s">
        <v>149</v>
      </c>
      <c r="L118" s="467"/>
      <c r="M118"/>
      <c r="N118"/>
      <c r="O118"/>
      <c r="P118"/>
    </row>
    <row r="119" spans="1:16" s="255" customFormat="1" ht="43.5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5" t="s">
        <v>125</v>
      </c>
      <c r="L119" s="466"/>
      <c r="M119"/>
      <c r="N119"/>
      <c r="O119"/>
      <c r="P119"/>
    </row>
    <row r="120" spans="1:16" s="255" customFormat="1" ht="68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5" t="s">
        <v>125</v>
      </c>
      <c r="L120" s="466"/>
      <c r="M120"/>
      <c r="N120"/>
      <c r="O120"/>
      <c r="P120"/>
    </row>
    <row r="121" spans="1:16" s="255" customFormat="1" ht="101.2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5" t="s">
        <v>173</v>
      </c>
      <c r="L121" s="466"/>
      <c r="M121"/>
      <c r="N121"/>
      <c r="O121"/>
      <c r="P121"/>
    </row>
    <row r="122" spans="1:16" s="255" customFormat="1" ht="60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5" t="s">
        <v>175</v>
      </c>
      <c r="L122" s="466"/>
      <c r="M122"/>
      <c r="N122"/>
      <c r="O122"/>
      <c r="P122"/>
    </row>
    <row r="123" spans="1:16" ht="42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4" t="s">
        <v>125</v>
      </c>
      <c r="L123" s="464"/>
    </row>
    <row r="124" spans="1:16" x14ac:dyDescent="0.25">
      <c r="A124" s="303"/>
      <c r="B124" s="260"/>
      <c r="C124" s="275"/>
      <c r="D124" s="276"/>
      <c r="E124" s="276"/>
      <c r="F124" s="276"/>
      <c r="G124" s="260"/>
      <c r="H124" s="260"/>
      <c r="I124" s="276"/>
      <c r="J124" s="260"/>
      <c r="K124" s="446"/>
      <c r="L124" s="447"/>
    </row>
    <row r="125" spans="1:16" x14ac:dyDescent="0.25">
      <c r="A125" s="306" t="s">
        <v>71</v>
      </c>
      <c r="B125" s="143"/>
      <c r="C125" s="115"/>
      <c r="D125" s="116"/>
      <c r="E125" s="116"/>
      <c r="F125" s="116"/>
      <c r="G125" s="116"/>
      <c r="H125" s="117"/>
      <c r="I125" s="117"/>
      <c r="J125" s="307">
        <f>J126+J127</f>
        <v>0.24</v>
      </c>
      <c r="K125" s="358"/>
      <c r="L125" s="358"/>
    </row>
    <row r="126" spans="1:16" ht="25.5" x14ac:dyDescent="0.25">
      <c r="A126" s="308" t="s">
        <v>137</v>
      </c>
      <c r="B126" s="260" t="s">
        <v>122</v>
      </c>
      <c r="C126" s="259"/>
      <c r="D126" s="259"/>
      <c r="E126" s="259"/>
      <c r="F126" s="259"/>
      <c r="G126" s="259"/>
      <c r="H126" s="259"/>
      <c r="I126" s="259"/>
      <c r="J126" s="259">
        <v>0.12</v>
      </c>
      <c r="K126" s="456" t="s">
        <v>138</v>
      </c>
      <c r="L126" s="457"/>
    </row>
    <row r="127" spans="1:16" ht="25.5" x14ac:dyDescent="0.25">
      <c r="A127" s="308" t="s">
        <v>167</v>
      </c>
      <c r="B127" s="260" t="s">
        <v>122</v>
      </c>
      <c r="C127" s="259"/>
      <c r="D127" s="259"/>
      <c r="E127" s="259"/>
      <c r="F127" s="259"/>
      <c r="G127" s="259"/>
      <c r="H127" s="259"/>
      <c r="I127" s="259"/>
      <c r="J127" s="259">
        <v>0.12</v>
      </c>
      <c r="K127" s="456" t="s">
        <v>138</v>
      </c>
      <c r="L127" s="457"/>
    </row>
    <row r="128" spans="1:16" x14ac:dyDescent="0.25">
      <c r="A128" s="120" t="s">
        <v>139</v>
      </c>
      <c r="B128" s="309"/>
      <c r="C128" s="310"/>
      <c r="D128" s="311"/>
      <c r="E128" s="311"/>
      <c r="F128" s="311"/>
      <c r="G128" s="311"/>
      <c r="H128" s="312"/>
      <c r="I128" s="312"/>
      <c r="J128" s="258">
        <f>J125+J106</f>
        <v>8.64</v>
      </c>
      <c r="K128" s="458"/>
      <c r="L128" s="458"/>
    </row>
  </sheetData>
  <mergeCells count="83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K123:L123"/>
    <mergeCell ref="K112:L112"/>
    <mergeCell ref="K113:L113"/>
    <mergeCell ref="K114:L114"/>
    <mergeCell ref="K115:L115"/>
    <mergeCell ref="K116:L116"/>
    <mergeCell ref="K117:L117"/>
    <mergeCell ref="K119:L119"/>
    <mergeCell ref="K120:L120"/>
    <mergeCell ref="K121:L121"/>
    <mergeCell ref="K122:L122"/>
    <mergeCell ref="K118:L118"/>
    <mergeCell ref="K124:L124"/>
    <mergeCell ref="K125:L125"/>
    <mergeCell ref="K126:L126"/>
    <mergeCell ref="K128:L128"/>
    <mergeCell ref="K127:L127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9"/>
  <sheetViews>
    <sheetView topLeftCell="A58" zoomScaleNormal="100" workbookViewId="0">
      <selection activeCell="K41" sqref="K41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176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15" t="s">
        <v>3</v>
      </c>
      <c r="B5" s="418" t="s">
        <v>4</v>
      </c>
      <c r="C5" s="419" t="s">
        <v>5</v>
      </c>
      <c r="D5" s="419"/>
      <c r="E5" s="419"/>
      <c r="F5" s="419"/>
      <c r="G5" s="420" t="s">
        <v>6</v>
      </c>
      <c r="H5" s="421"/>
      <c r="I5" s="421"/>
      <c r="J5" s="422"/>
      <c r="K5" s="379" t="s">
        <v>7</v>
      </c>
      <c r="L5" s="38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16"/>
      <c r="B6" s="418"/>
      <c r="C6" s="384" t="s">
        <v>8</v>
      </c>
      <c r="D6" s="384"/>
      <c r="E6" s="384" t="s">
        <v>9</v>
      </c>
      <c r="F6" s="384"/>
      <c r="G6" s="385" t="s">
        <v>10</v>
      </c>
      <c r="H6" s="386"/>
      <c r="I6" s="385" t="s">
        <v>9</v>
      </c>
      <c r="J6" s="386"/>
      <c r="K6" s="423"/>
      <c r="L6" s="42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1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4</v>
      </c>
      <c r="D8" s="35">
        <f t="shared" ref="D8:J8" si="0">SUM(D9:D11)</f>
        <v>37.5</v>
      </c>
      <c r="E8" s="7">
        <f t="shared" si="0"/>
        <v>3</v>
      </c>
      <c r="F8" s="6">
        <f t="shared" si="0"/>
        <v>25.5</v>
      </c>
      <c r="G8" s="7">
        <f t="shared" si="0"/>
        <v>9</v>
      </c>
      <c r="H8" s="8">
        <f t="shared" si="0"/>
        <v>85</v>
      </c>
      <c r="I8" s="9">
        <f t="shared" si="0"/>
        <v>8</v>
      </c>
      <c r="J8" s="10">
        <f t="shared" si="0"/>
        <v>73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>
        <v>4</v>
      </c>
      <c r="D11" s="19">
        <v>37.5</v>
      </c>
      <c r="E11" s="18">
        <v>3</v>
      </c>
      <c r="F11" s="19">
        <v>25.5</v>
      </c>
      <c r="G11" s="15">
        <f>2+3+4</f>
        <v>9</v>
      </c>
      <c r="H11" s="16">
        <f>35+12.5+37.5</f>
        <v>85</v>
      </c>
      <c r="I11" s="15">
        <f>2+3+3</f>
        <v>8</v>
      </c>
      <c r="J11" s="16">
        <f>35+12.5+25.5</f>
        <v>73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1</v>
      </c>
      <c r="D12" s="261">
        <f t="shared" ref="D12" si="2">SUM(D13:D15)</f>
        <v>160</v>
      </c>
      <c r="E12" s="24">
        <f>SUM(E13:E15)</f>
        <v>1</v>
      </c>
      <c r="F12" s="261">
        <f t="shared" ref="F12:J12" si="3">SUM(F13:F15)</f>
        <v>160</v>
      </c>
      <c r="G12" s="24">
        <f t="shared" si="3"/>
        <v>8</v>
      </c>
      <c r="H12" s="25">
        <f t="shared" si="3"/>
        <v>590</v>
      </c>
      <c r="I12" s="262">
        <f t="shared" si="3"/>
        <v>8</v>
      </c>
      <c r="J12" s="263">
        <f t="shared" si="3"/>
        <v>590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>
        <v>1</v>
      </c>
      <c r="D15" s="19">
        <v>160</v>
      </c>
      <c r="E15" s="18">
        <v>1</v>
      </c>
      <c r="F15" s="19">
        <v>160</v>
      </c>
      <c r="G15" s="15">
        <f>2+5+1</f>
        <v>8</v>
      </c>
      <c r="H15" s="16">
        <f>210+220+160</f>
        <v>590</v>
      </c>
      <c r="I15" s="15">
        <f>2+5+1</f>
        <v>8</v>
      </c>
      <c r="J15" s="16">
        <f>210+220+160</f>
        <v>590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34">
        <f>C21+C22+C23</f>
        <v>4</v>
      </c>
      <c r="D20" s="35">
        <f t="shared" ref="D20:J20" si="6">SUM(D21:D23)</f>
        <v>37.5</v>
      </c>
      <c r="E20" s="7">
        <f t="shared" si="6"/>
        <v>3</v>
      </c>
      <c r="F20" s="6">
        <f t="shared" si="6"/>
        <v>25.5</v>
      </c>
      <c r="G20" s="7">
        <f t="shared" si="6"/>
        <v>9</v>
      </c>
      <c r="H20" s="8">
        <f t="shared" si="6"/>
        <v>85</v>
      </c>
      <c r="I20" s="9">
        <f t="shared" si="6"/>
        <v>8</v>
      </c>
      <c r="J20" s="10">
        <f t="shared" si="6"/>
        <v>73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>
        <v>4</v>
      </c>
      <c r="D23" s="19">
        <v>37.5</v>
      </c>
      <c r="E23" s="18">
        <v>3</v>
      </c>
      <c r="F23" s="19">
        <v>25.5</v>
      </c>
      <c r="G23" s="15">
        <f>2+3+4</f>
        <v>9</v>
      </c>
      <c r="H23" s="16">
        <f>35+12.5+37.5</f>
        <v>85</v>
      </c>
      <c r="I23" s="15">
        <f>2+3+3</f>
        <v>8</v>
      </c>
      <c r="J23" s="16">
        <f>35+12.5+25.5</f>
        <v>73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177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34">
        <f>C35+C36+C37</f>
        <v>4</v>
      </c>
      <c r="D34" s="35">
        <f t="shared" ref="D34:J34" si="9">SUM(D35:D37)</f>
        <v>37.5</v>
      </c>
      <c r="E34" s="7">
        <f t="shared" si="9"/>
        <v>3</v>
      </c>
      <c r="F34" s="6">
        <f t="shared" si="9"/>
        <v>25.5</v>
      </c>
      <c r="G34" s="7">
        <f t="shared" si="9"/>
        <v>9</v>
      </c>
      <c r="H34" s="8">
        <f t="shared" si="9"/>
        <v>85</v>
      </c>
      <c r="I34" s="9">
        <f t="shared" si="9"/>
        <v>8</v>
      </c>
      <c r="J34" s="10">
        <f t="shared" si="9"/>
        <v>73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>
        <v>4</v>
      </c>
      <c r="D37" s="19">
        <v>37.5</v>
      </c>
      <c r="E37" s="18">
        <v>3</v>
      </c>
      <c r="F37" s="19">
        <v>25.5</v>
      </c>
      <c r="G37" s="15">
        <f>2+3+4</f>
        <v>9</v>
      </c>
      <c r="H37" s="16">
        <f>35+12.5+37.5</f>
        <v>85</v>
      </c>
      <c r="I37" s="15">
        <f>2+3+3</f>
        <v>8</v>
      </c>
      <c r="J37" s="16">
        <f>35+12.5+25.5</f>
        <v>73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24">
        <f>SUM(C39:C41)</f>
        <v>0</v>
      </c>
      <c r="D38" s="261">
        <f t="shared" ref="D38" si="11">SUM(D39:D41)</f>
        <v>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6</v>
      </c>
      <c r="H38" s="25">
        <f t="shared" si="12"/>
        <v>380</v>
      </c>
      <c r="I38" s="262">
        <f t="shared" si="12"/>
        <v>7</v>
      </c>
      <c r="J38" s="263">
        <f t="shared" si="12"/>
        <v>430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/>
      <c r="D41" s="19"/>
      <c r="E41" s="18">
        <v>1</v>
      </c>
      <c r="F41" s="19">
        <v>50</v>
      </c>
      <c r="G41" s="15">
        <f>1+5</f>
        <v>6</v>
      </c>
      <c r="H41" s="16">
        <f>160+220</f>
        <v>380</v>
      </c>
      <c r="I41" s="15">
        <f>1+5+1</f>
        <v>7</v>
      </c>
      <c r="J41" s="16">
        <f>160+220+50</f>
        <v>430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34">
        <f>C47+C48+C49</f>
        <v>4</v>
      </c>
      <c r="D46" s="35">
        <f t="shared" ref="D46:J46" si="15">SUM(D47:D49)</f>
        <v>37.5</v>
      </c>
      <c r="E46" s="7">
        <f t="shared" si="15"/>
        <v>3</v>
      </c>
      <c r="F46" s="6">
        <f t="shared" si="15"/>
        <v>25.5</v>
      </c>
      <c r="G46" s="7">
        <f t="shared" si="15"/>
        <v>9</v>
      </c>
      <c r="H46" s="8">
        <f t="shared" si="15"/>
        <v>85</v>
      </c>
      <c r="I46" s="9">
        <f t="shared" si="15"/>
        <v>8</v>
      </c>
      <c r="J46" s="10">
        <f t="shared" si="15"/>
        <v>73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>
        <v>4</v>
      </c>
      <c r="D49" s="19">
        <v>37.5</v>
      </c>
      <c r="E49" s="18">
        <v>3</v>
      </c>
      <c r="F49" s="19">
        <v>25.5</v>
      </c>
      <c r="G49" s="15">
        <f>2+3+4</f>
        <v>9</v>
      </c>
      <c r="H49" s="16">
        <f>35+12.5+37.5</f>
        <v>85</v>
      </c>
      <c r="I49" s="15">
        <f>2+3+3</f>
        <v>8</v>
      </c>
      <c r="J49" s="16">
        <f>35+12.5+25.5</f>
        <v>73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32" ht="19.5" thickBot="1" x14ac:dyDescent="0.3">
      <c r="A65" s="438" t="s">
        <v>178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179</v>
      </c>
      <c r="P65" s="394"/>
      <c r="Q65" s="395"/>
      <c r="R65" s="387" t="s">
        <v>180</v>
      </c>
      <c r="S65" s="388"/>
      <c r="T65" s="389"/>
      <c r="U65" s="387" t="s">
        <v>181</v>
      </c>
      <c r="V65" s="388"/>
      <c r="W65" s="389"/>
      <c r="X65" s="387" t="s">
        <v>182</v>
      </c>
      <c r="Y65" s="388"/>
      <c r="Z65" s="389"/>
      <c r="AA65" s="387" t="s">
        <v>73</v>
      </c>
      <c r="AB65" s="388"/>
      <c r="AC65" s="389"/>
      <c r="AD65" s="387" t="s">
        <v>183</v>
      </c>
      <c r="AE65" s="388"/>
      <c r="AF65" s="389"/>
    </row>
    <row r="66" spans="1:32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  <c r="AD66" s="390"/>
      <c r="AE66" s="391"/>
      <c r="AF66" s="392"/>
    </row>
    <row r="67" spans="1:32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49" t="s">
        <v>37</v>
      </c>
      <c r="AD67" s="54" t="s">
        <v>10</v>
      </c>
      <c r="AE67" s="53" t="s">
        <v>9</v>
      </c>
      <c r="AF67" s="401" t="s">
        <v>37</v>
      </c>
    </row>
    <row r="68" spans="1:32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50"/>
      <c r="AD68" s="321" t="s">
        <v>38</v>
      </c>
      <c r="AE68" s="322" t="s">
        <v>38</v>
      </c>
      <c r="AF68" s="45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1</v>
      </c>
      <c r="D69" s="256">
        <f>SUM(D70:D73)</f>
        <v>0.9</v>
      </c>
      <c r="E69" s="334">
        <f t="shared" ref="E69:L69" si="18">SUM(E70:E75)</f>
        <v>3</v>
      </c>
      <c r="F69" s="256">
        <f t="shared" si="18"/>
        <v>1.48</v>
      </c>
      <c r="G69" s="64">
        <f t="shared" si="18"/>
        <v>11</v>
      </c>
      <c r="H69" s="65">
        <f t="shared" si="18"/>
        <v>9.4599999999999991</v>
      </c>
      <c r="I69" s="64">
        <f t="shared" si="18"/>
        <v>33</v>
      </c>
      <c r="J69" s="65">
        <f>SUM(J70:J75)</f>
        <v>16.079999999999998</v>
      </c>
      <c r="K69" s="87">
        <f t="shared" si="18"/>
        <v>14</v>
      </c>
      <c r="L69" s="125">
        <f t="shared" si="18"/>
        <v>13.18</v>
      </c>
      <c r="M69" s="121">
        <f>J69/L69*100</f>
        <v>122.00303490136571</v>
      </c>
      <c r="N69" s="121">
        <f>F69/D69*100</f>
        <v>164.44444444444443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1</v>
      </c>
      <c r="D71" s="71">
        <v>0.9</v>
      </c>
      <c r="E71" s="72">
        <v>3</v>
      </c>
      <c r="F71" s="71">
        <v>1.48</v>
      </c>
      <c r="G71" s="70">
        <v>5</v>
      </c>
      <c r="H71" s="71">
        <f>1.4+0.8+0.6+1.2+0.9</f>
        <v>4.9000000000000004</v>
      </c>
      <c r="I71" s="70">
        <v>18</v>
      </c>
      <c r="J71" s="323">
        <f>7.8+0.9+0.4+0.18</f>
        <v>9.2799999999999994</v>
      </c>
      <c r="K71" s="74">
        <v>6</v>
      </c>
      <c r="L71" s="67">
        <v>8.3000000000000007</v>
      </c>
      <c r="M71" s="121">
        <f t="shared" si="19"/>
        <v>111.80722891566263</v>
      </c>
      <c r="N71" s="121">
        <f t="shared" si="20"/>
        <v>164.44444444444443</v>
      </c>
      <c r="O71" s="167">
        <v>0.54</v>
      </c>
      <c r="P71" s="344">
        <v>0.54</v>
      </c>
      <c r="Q71" s="169">
        <f>P71/O71*100</f>
        <v>100</v>
      </c>
      <c r="R71" s="252">
        <v>0.18</v>
      </c>
      <c r="S71" s="240">
        <v>0.18</v>
      </c>
      <c r="T71" s="169">
        <f>S71/R71*100</f>
        <v>100</v>
      </c>
      <c r="U71" s="252">
        <v>0.18</v>
      </c>
      <c r="V71" s="240">
        <v>0.18</v>
      </c>
      <c r="W71" s="169">
        <f>V71/U71*100</f>
        <v>100</v>
      </c>
      <c r="X71" s="298">
        <v>0</v>
      </c>
      <c r="Y71" s="168">
        <v>0.18</v>
      </c>
      <c r="Z71" s="169" t="e">
        <f>Y71/X71*100</f>
        <v>#DIV/0!</v>
      </c>
      <c r="AA71" s="217"/>
      <c r="AB71" s="218"/>
      <c r="AC71" s="314"/>
      <c r="AD71" s="217">
        <v>0</v>
      </c>
      <c r="AE71" s="218">
        <v>0.4</v>
      </c>
      <c r="AF71" s="254" t="e">
        <f t="shared" ref="AF71" si="21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/>
      <c r="F72" s="71"/>
      <c r="G72" s="70">
        <v>5</v>
      </c>
      <c r="H72" s="71">
        <v>4.4400000000000004</v>
      </c>
      <c r="I72" s="70">
        <v>14</v>
      </c>
      <c r="J72" s="323">
        <v>6.68</v>
      </c>
      <c r="K72" s="74">
        <v>6</v>
      </c>
      <c r="L72" s="67">
        <v>4.68</v>
      </c>
      <c r="M72" s="121">
        <f t="shared" si="19"/>
        <v>142.73504273504273</v>
      </c>
      <c r="N72" s="121" t="e">
        <f t="shared" si="20"/>
        <v>#DIV/0!</v>
      </c>
      <c r="O72" s="167"/>
      <c r="P72" s="168"/>
      <c r="Q72" s="169"/>
      <c r="R72" s="279"/>
      <c r="S72" s="192"/>
      <c r="T72" s="169"/>
      <c r="U72" s="299"/>
      <c r="V72" s="192"/>
      <c r="W72" s="169"/>
      <c r="X72" s="298"/>
      <c r="Y72" s="240"/>
      <c r="Z72" s="254"/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1</v>
      </c>
      <c r="J73" s="71">
        <v>0.12</v>
      </c>
      <c r="K73" s="74">
        <v>1</v>
      </c>
      <c r="L73" s="67">
        <v>0.12</v>
      </c>
      <c r="M73" s="121">
        <f t="shared" si="19"/>
        <v>100</v>
      </c>
      <c r="N73" s="121" t="e">
        <f t="shared" si="20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2">SUM(E77:E80)</f>
        <v>0</v>
      </c>
      <c r="F76" s="113">
        <f t="shared" si="22"/>
        <v>0</v>
      </c>
      <c r="G76" s="87">
        <f t="shared" si="22"/>
        <v>0</v>
      </c>
      <c r="H76" s="113">
        <f t="shared" si="22"/>
        <v>0</v>
      </c>
      <c r="I76" s="87">
        <f t="shared" si="22"/>
        <v>0</v>
      </c>
      <c r="J76" s="113">
        <f t="shared" si="22"/>
        <v>0</v>
      </c>
      <c r="K76" s="87">
        <f t="shared" si="22"/>
        <v>0</v>
      </c>
      <c r="L76" s="256">
        <f t="shared" si="22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4</v>
      </c>
      <c r="D81" s="98"/>
      <c r="E81" s="99">
        <v>0</v>
      </c>
      <c r="F81" s="100"/>
      <c r="G81" s="101">
        <v>4</v>
      </c>
      <c r="H81" s="102"/>
      <c r="I81" s="101">
        <v>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342">
        <v>4</v>
      </c>
      <c r="AE81" s="343">
        <v>0</v>
      </c>
      <c r="AF81" s="254">
        <f t="shared" ref="AF81" si="23">AE81/AD81</f>
        <v>0</v>
      </c>
    </row>
    <row r="82" spans="1:32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148">
        <v>52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1</v>
      </c>
      <c r="F84" s="114">
        <f>SUM(F85:F89)</f>
        <v>1</v>
      </c>
      <c r="G84" s="106">
        <v>0</v>
      </c>
      <c r="H84" s="114">
        <f t="shared" si="24"/>
        <v>0</v>
      </c>
      <c r="I84" s="106">
        <v>0</v>
      </c>
      <c r="J84" s="114">
        <f t="shared" si="24"/>
        <v>1</v>
      </c>
      <c r="K84" s="126">
        <f>SUM(K85:K89)</f>
        <v>1</v>
      </c>
      <c r="L84" s="127">
        <f>SUM(L85:L89)</f>
        <v>66</v>
      </c>
      <c r="M84" s="121">
        <f t="shared" si="19"/>
        <v>1.5151515151515151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>
        <v>1</v>
      </c>
      <c r="F86" s="73">
        <v>1</v>
      </c>
      <c r="G86" s="64"/>
      <c r="H86" s="66"/>
      <c r="I86" s="64">
        <v>1</v>
      </c>
      <c r="J86" s="66">
        <v>1</v>
      </c>
      <c r="K86" s="74">
        <v>1</v>
      </c>
      <c r="L86" s="67">
        <v>66</v>
      </c>
      <c r="M86" s="121">
        <f t="shared" si="19"/>
        <v>1.5151515151515151</v>
      </c>
      <c r="N86" s="121" t="e">
        <f t="shared" si="20"/>
        <v>#DIV/0!</v>
      </c>
      <c r="O86" s="217">
        <v>0</v>
      </c>
      <c r="P86" s="218">
        <v>1</v>
      </c>
      <c r="Q86" s="169" t="e">
        <f>P86/O86*100</f>
        <v>#DIV/0!</v>
      </c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>
        <f>12+14</f>
        <v>26</v>
      </c>
      <c r="H97" s="102"/>
      <c r="I97" s="101">
        <v>26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29"/>
      <c r="AE97" s="230"/>
      <c r="AF97" s="203"/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32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32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32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</f>
        <v>8.4</v>
      </c>
      <c r="K106" s="453"/>
      <c r="L106" s="45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4" t="s">
        <v>85</v>
      </c>
      <c r="L107" s="455"/>
      <c r="M107"/>
      <c r="N107"/>
      <c r="O107"/>
      <c r="P107"/>
    </row>
    <row r="108" spans="1:32" s="255" customFormat="1" ht="117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4" t="s">
        <v>118</v>
      </c>
      <c r="L108" s="45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60" t="s">
        <v>120</v>
      </c>
      <c r="L109" s="46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5" t="s">
        <v>123</v>
      </c>
      <c r="L110" s="466"/>
      <c r="M110"/>
      <c r="N110"/>
      <c r="O110"/>
      <c r="P110"/>
    </row>
    <row r="111" spans="1:32" s="255" customFormat="1" ht="41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5" t="s">
        <v>125</v>
      </c>
      <c r="L111" s="466"/>
      <c r="M111"/>
      <c r="N111"/>
      <c r="O111"/>
      <c r="P111"/>
    </row>
    <row r="112" spans="1:32" s="255" customFormat="1" ht="62.2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5" t="s">
        <v>127</v>
      </c>
      <c r="L112" s="46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1" t="s">
        <v>112</v>
      </c>
      <c r="L113" s="452"/>
      <c r="M113"/>
      <c r="N113"/>
      <c r="O113"/>
      <c r="P113"/>
    </row>
    <row r="114" spans="1:16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4" t="s">
        <v>125</v>
      </c>
      <c r="L114" s="464"/>
      <c r="M114"/>
      <c r="N114"/>
      <c r="O114"/>
      <c r="P114"/>
    </row>
    <row r="115" spans="1:16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4" t="s">
        <v>125</v>
      </c>
      <c r="L115" s="464"/>
      <c r="M115"/>
      <c r="N115"/>
      <c r="O115"/>
      <c r="P115"/>
    </row>
    <row r="116" spans="1:16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4" t="s">
        <v>132</v>
      </c>
      <c r="L116" s="464"/>
      <c r="M116"/>
      <c r="N116"/>
      <c r="O116"/>
      <c r="P116"/>
    </row>
    <row r="117" spans="1:16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4" t="s">
        <v>148</v>
      </c>
      <c r="L117" s="464"/>
      <c r="M117"/>
      <c r="N117"/>
      <c r="O117"/>
      <c r="P117"/>
    </row>
    <row r="118" spans="1:16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4" t="s">
        <v>149</v>
      </c>
      <c r="L118" s="464"/>
      <c r="M118"/>
      <c r="N118"/>
      <c r="O118"/>
      <c r="P118"/>
    </row>
    <row r="119" spans="1:16" s="255" customFormat="1" ht="43.5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5" t="s">
        <v>125</v>
      </c>
      <c r="L119" s="466"/>
      <c r="M119"/>
      <c r="N119"/>
      <c r="O119"/>
      <c r="P119"/>
    </row>
    <row r="120" spans="1:16" s="255" customFormat="1" ht="68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5" t="s">
        <v>125</v>
      </c>
      <c r="L120" s="466"/>
      <c r="M120"/>
      <c r="N120"/>
      <c r="O120"/>
      <c r="P120"/>
    </row>
    <row r="121" spans="1:16" s="255" customFormat="1" ht="101.2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5" t="s">
        <v>173</v>
      </c>
      <c r="L121" s="466"/>
      <c r="M121"/>
      <c r="N121"/>
      <c r="O121"/>
      <c r="P121"/>
    </row>
    <row r="122" spans="1:16" s="255" customFormat="1" ht="60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5" t="s">
        <v>175</v>
      </c>
      <c r="L122" s="466"/>
      <c r="M122"/>
      <c r="N122"/>
      <c r="O122"/>
      <c r="P122"/>
    </row>
    <row r="123" spans="1:16" ht="42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4" t="s">
        <v>125</v>
      </c>
      <c r="L123" s="464"/>
    </row>
    <row r="124" spans="1:16" x14ac:dyDescent="0.25">
      <c r="A124" s="303"/>
      <c r="B124" s="260"/>
      <c r="C124" s="275"/>
      <c r="D124" s="276"/>
      <c r="E124" s="276"/>
      <c r="F124" s="276"/>
      <c r="G124" s="260"/>
      <c r="H124" s="260"/>
      <c r="I124" s="276"/>
      <c r="J124" s="260"/>
      <c r="K124" s="446"/>
      <c r="L124" s="447"/>
    </row>
    <row r="125" spans="1:16" ht="22.5" customHeight="1" x14ac:dyDescent="0.25">
      <c r="A125" s="345" t="s">
        <v>71</v>
      </c>
      <c r="B125" s="143"/>
      <c r="C125" s="115"/>
      <c r="D125" s="116"/>
      <c r="E125" s="116"/>
      <c r="F125" s="116"/>
      <c r="G125" s="116"/>
      <c r="H125" s="117"/>
      <c r="I125" s="117"/>
      <c r="J125" s="307">
        <f>J126+J127+J128</f>
        <v>0.44</v>
      </c>
      <c r="K125" s="358"/>
      <c r="L125" s="358"/>
    </row>
    <row r="126" spans="1:16" ht="30.75" customHeight="1" x14ac:dyDescent="0.25">
      <c r="A126" s="308" t="s">
        <v>137</v>
      </c>
      <c r="B126" s="260" t="s">
        <v>122</v>
      </c>
      <c r="C126" s="259"/>
      <c r="D126" s="259"/>
      <c r="E126" s="259"/>
      <c r="F126" s="259"/>
      <c r="G126" s="259"/>
      <c r="H126" s="259"/>
      <c r="I126" s="259"/>
      <c r="J126" s="259">
        <v>0.12</v>
      </c>
      <c r="K126" s="456" t="s">
        <v>138</v>
      </c>
      <c r="L126" s="457"/>
    </row>
    <row r="127" spans="1:16" ht="30.75" customHeight="1" x14ac:dyDescent="0.25">
      <c r="A127" s="308" t="s">
        <v>167</v>
      </c>
      <c r="B127" s="260" t="s">
        <v>122</v>
      </c>
      <c r="C127" s="259"/>
      <c r="D127" s="259"/>
      <c r="E127" s="259"/>
      <c r="F127" s="259"/>
      <c r="G127" s="259"/>
      <c r="H127" s="259"/>
      <c r="I127" s="259"/>
      <c r="J127" s="259">
        <v>0.12</v>
      </c>
      <c r="K127" s="456" t="s">
        <v>138</v>
      </c>
      <c r="L127" s="457"/>
    </row>
    <row r="128" spans="1:16" ht="34.5" customHeight="1" x14ac:dyDescent="0.25">
      <c r="A128" s="308" t="s">
        <v>184</v>
      </c>
      <c r="B128" s="260" t="s">
        <v>122</v>
      </c>
      <c r="C128" s="259"/>
      <c r="D128" s="259"/>
      <c r="E128" s="259"/>
      <c r="F128" s="259"/>
      <c r="G128" s="259"/>
      <c r="H128" s="259"/>
      <c r="I128" s="259"/>
      <c r="J128" s="259">
        <v>0.2</v>
      </c>
      <c r="K128" s="456" t="s">
        <v>138</v>
      </c>
      <c r="L128" s="457"/>
    </row>
    <row r="129" spans="1:12" ht="16.5" customHeight="1" x14ac:dyDescent="0.25">
      <c r="A129" s="120" t="s">
        <v>139</v>
      </c>
      <c r="B129" s="309"/>
      <c r="C129" s="310"/>
      <c r="D129" s="311"/>
      <c r="E129" s="311"/>
      <c r="F129" s="311"/>
      <c r="G129" s="311"/>
      <c r="H129" s="312"/>
      <c r="I129" s="312"/>
      <c r="J129" s="258">
        <f>J125+J106</f>
        <v>8.84</v>
      </c>
      <c r="K129" s="458"/>
      <c r="L129" s="458"/>
    </row>
  </sheetData>
  <mergeCells count="84">
    <mergeCell ref="K124:L124"/>
    <mergeCell ref="K125:L125"/>
    <mergeCell ref="K126:L126"/>
    <mergeCell ref="K127:L127"/>
    <mergeCell ref="K129:L129"/>
    <mergeCell ref="K128:L128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C66:F66"/>
    <mergeCell ref="G66:J66"/>
    <mergeCell ref="A16:A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5:J25 K46:L46 C51:J51 K76:L76 C76 E76 G76 I76" formulaRange="1"/>
    <ignoredError sqref="H15 H41" formula="1"/>
    <ignoredError sqref="C20 G20:J20 C8:D8 C34:D34 C46 C84:L84 H71 J71 J125" unlockedFormula="1"/>
    <ignoredError sqref="D20:F20 K20:L20 D46 E46:F46" formulaRange="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3"/>
  <sheetViews>
    <sheetView topLeftCell="A19" zoomScale="85" zoomScaleNormal="85" workbookViewId="0">
      <selection activeCell="H41" sqref="H41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10" t="s">
        <v>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11" t="s">
        <v>1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11" t="s">
        <v>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12" t="s">
        <v>185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415" t="s">
        <v>3</v>
      </c>
      <c r="B5" s="468" t="s">
        <v>4</v>
      </c>
      <c r="C5" s="469" t="s">
        <v>5</v>
      </c>
      <c r="D5" s="470"/>
      <c r="E5" s="470"/>
      <c r="F5" s="471"/>
      <c r="G5" s="472" t="s">
        <v>189</v>
      </c>
      <c r="H5" s="473"/>
      <c r="I5" s="473"/>
      <c r="J5" s="474"/>
      <c r="K5" s="475" t="s">
        <v>74</v>
      </c>
      <c r="L5" s="407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416"/>
      <c r="B6" s="468"/>
      <c r="C6" s="478" t="s">
        <v>8</v>
      </c>
      <c r="D6" s="479"/>
      <c r="E6" s="478" t="s">
        <v>9</v>
      </c>
      <c r="F6" s="479"/>
      <c r="G6" s="480" t="s">
        <v>10</v>
      </c>
      <c r="H6" s="481"/>
      <c r="I6" s="480" t="s">
        <v>9</v>
      </c>
      <c r="J6" s="481"/>
      <c r="K6" s="476"/>
      <c r="L6" s="477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17"/>
      <c r="B7" s="468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25" t="s">
        <v>14</v>
      </c>
      <c r="B8" s="153" t="s">
        <v>15</v>
      </c>
      <c r="C8" s="34">
        <f>C9+C10+C11</f>
        <v>1</v>
      </c>
      <c r="D8" s="35">
        <f t="shared" ref="D8:J8" si="0">SUM(D9:D11)</f>
        <v>25</v>
      </c>
      <c r="E8" s="7">
        <f t="shared" si="0"/>
        <v>2</v>
      </c>
      <c r="F8" s="6">
        <f t="shared" si="0"/>
        <v>37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2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2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27"/>
      <c r="B11" s="155" t="s">
        <v>18</v>
      </c>
      <c r="C11" s="18">
        <v>1</v>
      </c>
      <c r="D11" s="19">
        <v>25</v>
      </c>
      <c r="E11" s="18">
        <v>2</v>
      </c>
      <c r="F11" s="19">
        <v>37</v>
      </c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28" t="s">
        <v>19</v>
      </c>
      <c r="B12" s="153" t="s">
        <v>20</v>
      </c>
      <c r="C12" s="24">
        <f>SUM(C13:C15)</f>
        <v>2</v>
      </c>
      <c r="D12" s="261">
        <f t="shared" ref="D12" si="2">SUM(D13:D15)</f>
        <v>100</v>
      </c>
      <c r="E12" s="24">
        <f>SUM(E13:E15)</f>
        <v>3</v>
      </c>
      <c r="F12" s="261">
        <f t="shared" ref="F12:J12" si="3">SUM(F13:F15)</f>
        <v>150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29"/>
      <c r="B13" s="272" t="s">
        <v>16</v>
      </c>
      <c r="C13" s="11"/>
      <c r="D13" s="12"/>
      <c r="E13" s="13">
        <v>1</v>
      </c>
      <c r="F13" s="14">
        <v>50</v>
      </c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29"/>
      <c r="B14" s="154" t="s">
        <v>17</v>
      </c>
      <c r="C14" s="11">
        <v>1</v>
      </c>
      <c r="D14" s="12">
        <v>50</v>
      </c>
      <c r="E14" s="13">
        <v>1</v>
      </c>
      <c r="F14" s="14">
        <v>50</v>
      </c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29"/>
      <c r="B15" s="273" t="s">
        <v>18</v>
      </c>
      <c r="C15" s="18">
        <v>1</v>
      </c>
      <c r="D15" s="19">
        <v>50</v>
      </c>
      <c r="E15" s="18">
        <v>1</v>
      </c>
      <c r="F15" s="19">
        <v>50</v>
      </c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3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3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3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3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31" t="s">
        <v>23</v>
      </c>
      <c r="B20" s="153" t="s">
        <v>24</v>
      </c>
      <c r="C20" s="34">
        <f>C21+C22+C23</f>
        <v>1</v>
      </c>
      <c r="D20" s="35">
        <f t="shared" ref="D20:J20" si="6">SUM(D21:D23)</f>
        <v>25</v>
      </c>
      <c r="E20" s="7">
        <f t="shared" si="6"/>
        <v>2</v>
      </c>
      <c r="F20" s="6">
        <f t="shared" si="6"/>
        <v>37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3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3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33"/>
      <c r="B23" s="155" t="s">
        <v>18</v>
      </c>
      <c r="C23" s="18">
        <v>1</v>
      </c>
      <c r="D23" s="19">
        <v>25</v>
      </c>
      <c r="E23" s="18">
        <v>2</v>
      </c>
      <c r="F23" s="19">
        <v>37</v>
      </c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34" t="s">
        <v>186</v>
      </c>
      <c r="B33" s="435"/>
      <c r="C33" s="435"/>
      <c r="D33" s="435"/>
      <c r="E33" s="435"/>
      <c r="F33" s="435"/>
      <c r="G33" s="435"/>
      <c r="H33" s="435"/>
      <c r="I33" s="435"/>
      <c r="J33" s="435"/>
      <c r="K33" s="435"/>
      <c r="L33" s="43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25" t="s">
        <v>14</v>
      </c>
      <c r="B34" s="153" t="s">
        <v>15</v>
      </c>
      <c r="C34" s="34">
        <f>C35+C36+C37</f>
        <v>1</v>
      </c>
      <c r="D34" s="35">
        <f t="shared" ref="D34:J34" si="9">SUM(D35:D37)</f>
        <v>25</v>
      </c>
      <c r="E34" s="7">
        <f t="shared" si="9"/>
        <v>2</v>
      </c>
      <c r="F34" s="6">
        <f t="shared" si="9"/>
        <v>37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2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2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27"/>
      <c r="B37" s="155" t="s">
        <v>18</v>
      </c>
      <c r="C37" s="18">
        <v>1</v>
      </c>
      <c r="D37" s="19">
        <v>25</v>
      </c>
      <c r="E37" s="18">
        <v>2</v>
      </c>
      <c r="F37" s="19">
        <v>37</v>
      </c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28" t="s">
        <v>19</v>
      </c>
      <c r="B38" s="153" t="s">
        <v>20</v>
      </c>
      <c r="C38" s="24">
        <f>SUM(C39:C41)</f>
        <v>2</v>
      </c>
      <c r="D38" s="261">
        <f t="shared" ref="D38" si="11">SUM(D39:D41)</f>
        <v>210</v>
      </c>
      <c r="E38" s="24">
        <f>SUM(E39:E41)</f>
        <v>2</v>
      </c>
      <c r="F38" s="261">
        <f t="shared" ref="F38:J38" si="12">SUM(F39:F41)</f>
        <v>210</v>
      </c>
      <c r="G38" s="24">
        <f t="shared" si="12"/>
        <v>8</v>
      </c>
      <c r="H38" s="25">
        <f t="shared" si="12"/>
        <v>590</v>
      </c>
      <c r="I38" s="262">
        <f t="shared" si="12"/>
        <v>9</v>
      </c>
      <c r="J38" s="263">
        <f t="shared" si="12"/>
        <v>640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2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29"/>
      <c r="B40" s="154" t="s">
        <v>17</v>
      </c>
      <c r="C40" s="11"/>
      <c r="D40" s="12"/>
      <c r="E40" s="13"/>
      <c r="F40" s="14"/>
      <c r="G40" s="11"/>
      <c r="H40" s="12"/>
      <c r="I40" s="13"/>
      <c r="J40" s="14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29"/>
      <c r="B41" s="273" t="s">
        <v>18</v>
      </c>
      <c r="C41" s="18">
        <v>2</v>
      </c>
      <c r="D41" s="19">
        <v>210</v>
      </c>
      <c r="E41" s="18">
        <v>2</v>
      </c>
      <c r="F41" s="19">
        <v>210</v>
      </c>
      <c r="G41" s="15">
        <f>1+5+1+1</f>
        <v>8</v>
      </c>
      <c r="H41" s="16">
        <f>160+220+160+50</f>
        <v>590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3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3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3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3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31" t="s">
        <v>23</v>
      </c>
      <c r="B46" s="153" t="s">
        <v>24</v>
      </c>
      <c r="C46" s="34">
        <f>C47+C48+C49</f>
        <v>1</v>
      </c>
      <c r="D46" s="35">
        <f t="shared" ref="D46:J46" si="15">SUM(D47:D49)</f>
        <v>25</v>
      </c>
      <c r="E46" s="7">
        <f t="shared" si="15"/>
        <v>2</v>
      </c>
      <c r="F46" s="6">
        <f t="shared" si="15"/>
        <v>37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3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3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33"/>
      <c r="B49" s="155" t="s">
        <v>18</v>
      </c>
      <c r="C49" s="18">
        <v>1</v>
      </c>
      <c r="D49" s="19">
        <v>25</v>
      </c>
      <c r="E49" s="18">
        <v>2</v>
      </c>
      <c r="F49" s="19">
        <v>37</v>
      </c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37" t="s">
        <v>34</v>
      </c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</row>
    <row r="64" spans="1:25" ht="19.5" thickBot="1" x14ac:dyDescent="0.3">
      <c r="A64" s="437" t="s">
        <v>72</v>
      </c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</row>
    <row r="65" spans="1:32" ht="19.5" thickBot="1" x14ac:dyDescent="0.3">
      <c r="A65" s="438" t="s">
        <v>190</v>
      </c>
      <c r="B65" s="439"/>
      <c r="C65" s="439"/>
      <c r="D65" s="439"/>
      <c r="E65" s="439"/>
      <c r="F65" s="439"/>
      <c r="G65" s="439"/>
      <c r="H65" s="439"/>
      <c r="I65" s="439"/>
      <c r="J65" s="439"/>
      <c r="K65" s="439"/>
      <c r="L65" s="440"/>
      <c r="M65" s="399" t="s">
        <v>35</v>
      </c>
      <c r="N65" s="399" t="s">
        <v>36</v>
      </c>
      <c r="O65" s="393" t="s">
        <v>191</v>
      </c>
      <c r="P65" s="394"/>
      <c r="Q65" s="395"/>
      <c r="R65" s="387" t="s">
        <v>192</v>
      </c>
      <c r="S65" s="388"/>
      <c r="T65" s="389"/>
      <c r="U65" s="387" t="s">
        <v>193</v>
      </c>
      <c r="V65" s="388"/>
      <c r="W65" s="389"/>
      <c r="X65" s="387" t="s">
        <v>194</v>
      </c>
      <c r="Y65" s="388"/>
      <c r="Z65" s="389"/>
      <c r="AA65" s="387" t="s">
        <v>73</v>
      </c>
      <c r="AB65" s="388"/>
      <c r="AC65" s="389"/>
      <c r="AD65" s="387" t="s">
        <v>195</v>
      </c>
      <c r="AE65" s="388"/>
      <c r="AF65" s="389"/>
    </row>
    <row r="66" spans="1:32" ht="34.5" customHeight="1" x14ac:dyDescent="0.25">
      <c r="A66" s="441" t="s">
        <v>3</v>
      </c>
      <c r="B66" s="443" t="s">
        <v>4</v>
      </c>
      <c r="C66" s="430" t="s">
        <v>5</v>
      </c>
      <c r="D66" s="374"/>
      <c r="E66" s="374"/>
      <c r="F66" s="375"/>
      <c r="G66" s="376" t="s">
        <v>6</v>
      </c>
      <c r="H66" s="374"/>
      <c r="I66" s="374"/>
      <c r="J66" s="375"/>
      <c r="K66" s="406" t="s">
        <v>74</v>
      </c>
      <c r="L66" s="407"/>
      <c r="M66" s="400"/>
      <c r="N66" s="400"/>
      <c r="O66" s="396"/>
      <c r="P66" s="397"/>
      <c r="Q66" s="398"/>
      <c r="R66" s="390"/>
      <c r="S66" s="391"/>
      <c r="T66" s="392"/>
      <c r="U66" s="390"/>
      <c r="V66" s="391"/>
      <c r="W66" s="392"/>
      <c r="X66" s="390"/>
      <c r="Y66" s="391"/>
      <c r="Z66" s="392"/>
      <c r="AA66" s="390"/>
      <c r="AB66" s="391"/>
      <c r="AC66" s="392"/>
      <c r="AD66" s="390"/>
      <c r="AE66" s="391"/>
      <c r="AF66" s="392"/>
    </row>
    <row r="67" spans="1:32" ht="16.5" x14ac:dyDescent="0.25">
      <c r="A67" s="416"/>
      <c r="B67" s="444"/>
      <c r="C67" s="403" t="s">
        <v>8</v>
      </c>
      <c r="D67" s="384"/>
      <c r="E67" s="384" t="s">
        <v>9</v>
      </c>
      <c r="F67" s="384"/>
      <c r="G67" s="385" t="s">
        <v>10</v>
      </c>
      <c r="H67" s="386"/>
      <c r="I67" s="385" t="s">
        <v>9</v>
      </c>
      <c r="J67" s="386"/>
      <c r="K67" s="408"/>
      <c r="L67" s="409"/>
      <c r="M67" s="404" t="s">
        <v>37</v>
      </c>
      <c r="N67" s="404" t="s">
        <v>37</v>
      </c>
      <c r="O67" s="52" t="s">
        <v>10</v>
      </c>
      <c r="P67" s="53" t="s">
        <v>9</v>
      </c>
      <c r="Q67" s="401" t="s">
        <v>37</v>
      </c>
      <c r="R67" s="54" t="s">
        <v>10</v>
      </c>
      <c r="S67" s="53" t="s">
        <v>9</v>
      </c>
      <c r="T67" s="401" t="s">
        <v>37</v>
      </c>
      <c r="U67" s="54" t="s">
        <v>10</v>
      </c>
      <c r="V67" s="53" t="s">
        <v>9</v>
      </c>
      <c r="W67" s="401" t="s">
        <v>37</v>
      </c>
      <c r="X67" s="54" t="s">
        <v>10</v>
      </c>
      <c r="Y67" s="53" t="s">
        <v>9</v>
      </c>
      <c r="Z67" s="401" t="s">
        <v>37</v>
      </c>
      <c r="AA67" s="54" t="s">
        <v>10</v>
      </c>
      <c r="AB67" s="53" t="s">
        <v>9</v>
      </c>
      <c r="AC67" s="449" t="s">
        <v>37</v>
      </c>
      <c r="AD67" s="54" t="s">
        <v>10</v>
      </c>
      <c r="AE67" s="53" t="s">
        <v>9</v>
      </c>
      <c r="AF67" s="401" t="s">
        <v>37</v>
      </c>
    </row>
    <row r="68" spans="1:32" ht="17.25" thickBot="1" x14ac:dyDescent="0.3">
      <c r="A68" s="442"/>
      <c r="B68" s="44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05"/>
      <c r="N68" s="405"/>
      <c r="O68" s="61" t="s">
        <v>38</v>
      </c>
      <c r="P68" s="61" t="s">
        <v>38</v>
      </c>
      <c r="Q68" s="402"/>
      <c r="R68" s="61" t="s">
        <v>38</v>
      </c>
      <c r="S68" s="61" t="s">
        <v>38</v>
      </c>
      <c r="T68" s="402"/>
      <c r="U68" s="61" t="s">
        <v>38</v>
      </c>
      <c r="V68" s="61" t="s">
        <v>38</v>
      </c>
      <c r="W68" s="402"/>
      <c r="X68" s="253" t="s">
        <v>38</v>
      </c>
      <c r="Y68" s="61" t="s">
        <v>38</v>
      </c>
      <c r="Z68" s="402"/>
      <c r="AA68" s="61" t="s">
        <v>38</v>
      </c>
      <c r="AB68" s="61" t="s">
        <v>38</v>
      </c>
      <c r="AC68" s="450"/>
      <c r="AD68" s="321" t="s">
        <v>38</v>
      </c>
      <c r="AE68" s="322" t="s">
        <v>38</v>
      </c>
      <c r="AF68" s="45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1</v>
      </c>
      <c r="D69" s="256">
        <f>SUM(D70:D73)</f>
        <v>0.24</v>
      </c>
      <c r="E69" s="334">
        <f t="shared" ref="E69:L69" si="18">SUM(E70:E75)</f>
        <v>5</v>
      </c>
      <c r="F69" s="256">
        <f t="shared" si="18"/>
        <v>1.2400000000000002</v>
      </c>
      <c r="G69" s="64">
        <f t="shared" si="18"/>
        <v>13</v>
      </c>
      <c r="H69" s="65">
        <f t="shared" si="18"/>
        <v>9.7799999999999994</v>
      </c>
      <c r="I69" s="64">
        <f t="shared" si="18"/>
        <v>38</v>
      </c>
      <c r="J69" s="65">
        <f>SUM(J70:J75)</f>
        <v>17.319999999999993</v>
      </c>
      <c r="K69" s="87">
        <f t="shared" si="18"/>
        <v>14</v>
      </c>
      <c r="L69" s="125">
        <f t="shared" si="18"/>
        <v>13.18</v>
      </c>
      <c r="M69" s="121">
        <f>J69/L69*100</f>
        <v>131.41122913505305</v>
      </c>
      <c r="N69" s="121">
        <f>F69/D69*100</f>
        <v>516.66666666666674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2">
        <v>1</v>
      </c>
      <c r="F71" s="71">
        <v>0.57999999999999996</v>
      </c>
      <c r="G71" s="70">
        <v>5</v>
      </c>
      <c r="H71" s="71">
        <f>1.4+0.8+0.6+1.2+0.9</f>
        <v>4.9000000000000004</v>
      </c>
      <c r="I71" s="70">
        <v>19</v>
      </c>
      <c r="J71" s="323">
        <f>0.36+8.34+0.4+0.18+0.2+0.18+0.2</f>
        <v>9.8599999999999977</v>
      </c>
      <c r="K71" s="74">
        <v>6</v>
      </c>
      <c r="L71" s="67">
        <v>8.3000000000000007</v>
      </c>
      <c r="M71" s="121">
        <f t="shared" si="19"/>
        <v>118.79518072289153</v>
      </c>
      <c r="N71" s="121" t="e">
        <f t="shared" si="20"/>
        <v>#DIV/0!</v>
      </c>
      <c r="O71" s="167">
        <v>0</v>
      </c>
      <c r="P71" s="344">
        <v>0.2</v>
      </c>
      <c r="Q71" s="169" t="e">
        <f>P71/O71*100</f>
        <v>#DIV/0!</v>
      </c>
      <c r="R71" s="252">
        <v>0</v>
      </c>
      <c r="S71" s="240">
        <v>0.2</v>
      </c>
      <c r="T71" s="169" t="e">
        <f>S71/R71*100</f>
        <v>#DIV/0!</v>
      </c>
      <c r="U71" s="252">
        <v>0</v>
      </c>
      <c r="V71" s="240">
        <v>0.18</v>
      </c>
      <c r="W71" s="169" t="e">
        <f>V71/U71*100</f>
        <v>#DIV/0!</v>
      </c>
      <c r="X71" s="298"/>
      <c r="Y71" s="168"/>
      <c r="Z71" s="169"/>
      <c r="AA71" s="217"/>
      <c r="AB71" s="218"/>
      <c r="AC71" s="314"/>
      <c r="AD71" s="217"/>
      <c r="AE71" s="218"/>
      <c r="AF71" s="254"/>
    </row>
    <row r="72" spans="1:32" ht="15.75" thickBot="1" x14ac:dyDescent="0.3">
      <c r="A72" s="75" t="s">
        <v>42</v>
      </c>
      <c r="B72" s="69" t="s">
        <v>16</v>
      </c>
      <c r="C72" s="70">
        <v>1</v>
      </c>
      <c r="D72" s="71">
        <v>0.24</v>
      </c>
      <c r="E72" s="72">
        <v>1</v>
      </c>
      <c r="F72" s="71">
        <v>0.44</v>
      </c>
      <c r="G72" s="70">
        <v>6</v>
      </c>
      <c r="H72" s="71">
        <f>4.68</f>
        <v>4.68</v>
      </c>
      <c r="I72" s="70">
        <v>15</v>
      </c>
      <c r="J72" s="323">
        <f>6.68+0.2+0.24</f>
        <v>7.12</v>
      </c>
      <c r="K72" s="74">
        <v>6</v>
      </c>
      <c r="L72" s="67">
        <v>4.68</v>
      </c>
      <c r="M72" s="121">
        <f t="shared" si="19"/>
        <v>152.13675213675216</v>
      </c>
      <c r="N72" s="121">
        <f t="shared" si="20"/>
        <v>183.33333333333334</v>
      </c>
      <c r="O72" s="167">
        <v>0.24</v>
      </c>
      <c r="P72" s="344">
        <v>0.44</v>
      </c>
      <c r="Q72" s="169">
        <f>P72/O72*100</f>
        <v>183.33333333333334</v>
      </c>
      <c r="R72" s="279"/>
      <c r="S72" s="192"/>
      <c r="T72" s="169"/>
      <c r="U72" s="299"/>
      <c r="V72" s="192"/>
      <c r="W72" s="169"/>
      <c r="X72" s="298"/>
      <c r="Y72" s="240"/>
      <c r="Z72" s="169"/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>
        <v>1</v>
      </c>
      <c r="F73" s="71">
        <v>0.12</v>
      </c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>
        <v>0</v>
      </c>
      <c r="P73" s="344">
        <v>0.12</v>
      </c>
      <c r="Q73" s="169" t="e">
        <f>P73/O73*100</f>
        <v>#DIV/0!</v>
      </c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>
        <v>1</v>
      </c>
      <c r="D74" s="71">
        <v>0.08</v>
      </c>
      <c r="E74" s="72">
        <v>1</v>
      </c>
      <c r="F74" s="71">
        <v>0.08</v>
      </c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>
        <f t="shared" si="20"/>
        <v>100</v>
      </c>
      <c r="O74" s="167"/>
      <c r="P74" s="168"/>
      <c r="Q74" s="169"/>
      <c r="R74" s="252">
        <v>0.08</v>
      </c>
      <c r="S74" s="353">
        <v>0.08</v>
      </c>
      <c r="T74" s="169">
        <f>S74/R74*100</f>
        <v>100</v>
      </c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>
        <v>1</v>
      </c>
      <c r="F75" s="79">
        <v>0.02</v>
      </c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>
        <v>0</v>
      </c>
      <c r="P75" s="354">
        <v>0.02</v>
      </c>
      <c r="Q75" s="169" t="e">
        <f>P75/O75*100</f>
        <v>#DIV/0!</v>
      </c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6</v>
      </c>
      <c r="D81" s="98"/>
      <c r="E81" s="99">
        <v>6</v>
      </c>
      <c r="F81" s="100"/>
      <c r="G81" s="101">
        <v>10</v>
      </c>
      <c r="H81" s="102"/>
      <c r="I81" s="101">
        <v>6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>
        <v>6</v>
      </c>
      <c r="Y81" s="201">
        <v>6</v>
      </c>
      <c r="Z81" s="352">
        <f t="shared" ref="Z81:Z82" si="22">Y81/X81</f>
        <v>1</v>
      </c>
      <c r="AA81" s="246"/>
      <c r="AB81" s="247"/>
      <c r="AC81" s="316"/>
      <c r="AD81" s="342"/>
      <c r="AE81" s="343"/>
      <c r="AF81" s="254"/>
    </row>
    <row r="82" spans="1:32" ht="36.75" customHeight="1" thickBot="1" x14ac:dyDescent="0.3">
      <c r="A82" s="198" t="s">
        <v>55</v>
      </c>
      <c r="B82" s="199" t="s">
        <v>49</v>
      </c>
      <c r="C82" s="88">
        <v>5</v>
      </c>
      <c r="D82" s="89"/>
      <c r="E82" s="90">
        <v>0</v>
      </c>
      <c r="F82" s="91"/>
      <c r="G82" s="148">
        <v>57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>
        <v>5</v>
      </c>
      <c r="Y82" s="201">
        <v>0</v>
      </c>
      <c r="Z82" s="352">
        <f t="shared" si="22"/>
        <v>0</v>
      </c>
      <c r="AA82" s="229"/>
      <c r="AB82" s="230"/>
      <c r="AC82" s="317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1</v>
      </c>
      <c r="D84" s="114">
        <f>SUM(D85:D89)</f>
        <v>66</v>
      </c>
      <c r="E84" s="106">
        <f t="shared" ref="E84:J84" si="23">SUM(E85:E89)</f>
        <v>1</v>
      </c>
      <c r="F84" s="114">
        <f>SUM(F85:F89)</f>
        <v>66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>
        <f t="shared" si="20"/>
        <v>100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>
        <v>1</v>
      </c>
      <c r="D86" s="71">
        <v>66</v>
      </c>
      <c r="E86" s="72">
        <v>1</v>
      </c>
      <c r="F86" s="73">
        <v>66</v>
      </c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>
        <f t="shared" si="20"/>
        <v>100</v>
      </c>
      <c r="O86" s="217"/>
      <c r="P86" s="218"/>
      <c r="R86" s="217">
        <v>20</v>
      </c>
      <c r="S86" s="218">
        <v>20</v>
      </c>
      <c r="T86" s="169">
        <f>S86/R86*100</f>
        <v>100</v>
      </c>
      <c r="U86" s="217">
        <v>20</v>
      </c>
      <c r="V86" s="218">
        <v>20</v>
      </c>
      <c r="W86" s="169">
        <f>V86/U86*100</f>
        <v>100</v>
      </c>
      <c r="X86" s="217">
        <v>26</v>
      </c>
      <c r="Y86" s="218">
        <v>26</v>
      </c>
      <c r="Z86" s="169">
        <f>Y86/X86*100</f>
        <v>100</v>
      </c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13</v>
      </c>
      <c r="D97" s="98"/>
      <c r="E97" s="99">
        <v>13</v>
      </c>
      <c r="F97" s="100"/>
      <c r="G97" s="101">
        <v>39</v>
      </c>
      <c r="H97" s="102"/>
      <c r="I97" s="101">
        <v>39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>
        <v>13</v>
      </c>
      <c r="Y97" s="230">
        <v>13</v>
      </c>
      <c r="Z97" s="169">
        <f>Y97/X97*100</f>
        <v>100</v>
      </c>
      <c r="AA97" s="246"/>
      <c r="AB97" s="247"/>
      <c r="AC97" s="316"/>
      <c r="AD97" s="229"/>
      <c r="AE97" s="230"/>
      <c r="AF97" s="203"/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65" t="s">
        <v>67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7"/>
    </row>
    <row r="103" spans="1:32" x14ac:dyDescent="0.25">
      <c r="A103" s="368" t="s">
        <v>3</v>
      </c>
      <c r="B103" s="371" t="s">
        <v>4</v>
      </c>
      <c r="C103" s="374" t="s">
        <v>5</v>
      </c>
      <c r="D103" s="374"/>
      <c r="E103" s="374"/>
      <c r="F103" s="375"/>
      <c r="G103" s="376" t="s">
        <v>68</v>
      </c>
      <c r="H103" s="374"/>
      <c r="I103" s="374"/>
      <c r="J103" s="375"/>
      <c r="K103" s="377" t="s">
        <v>69</v>
      </c>
      <c r="L103" s="378"/>
    </row>
    <row r="104" spans="1:32" x14ac:dyDescent="0.25">
      <c r="A104" s="369"/>
      <c r="B104" s="372"/>
      <c r="C104" s="383" t="s">
        <v>8</v>
      </c>
      <c r="D104" s="384"/>
      <c r="E104" s="384" t="s">
        <v>9</v>
      </c>
      <c r="F104" s="384"/>
      <c r="G104" s="385" t="s">
        <v>10</v>
      </c>
      <c r="H104" s="386"/>
      <c r="I104" s="385" t="s">
        <v>9</v>
      </c>
      <c r="J104" s="386"/>
      <c r="K104" s="379"/>
      <c r="L104" s="380"/>
    </row>
    <row r="105" spans="1:32" ht="18.75" customHeight="1" thickBot="1" x14ac:dyDescent="0.3">
      <c r="A105" s="370"/>
      <c r="B105" s="37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81"/>
      <c r="L105" s="382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J107+J108+J109+J110+J111+J112+J113+J114+J115+J116+J118+J119+J120+J121+J122+J123+J124+J125+J126+J127</f>
        <v>9.0199999999999978</v>
      </c>
      <c r="K106" s="453"/>
      <c r="L106" s="45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4" t="s">
        <v>85</v>
      </c>
      <c r="L107" s="455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4" t="s">
        <v>118</v>
      </c>
      <c r="L108" s="45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60" t="s">
        <v>120</v>
      </c>
      <c r="L109" s="46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5" t="s">
        <v>123</v>
      </c>
      <c r="L110" s="466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5" t="s">
        <v>125</v>
      </c>
      <c r="L111" s="466"/>
      <c r="M111"/>
      <c r="N111"/>
      <c r="O111"/>
      <c r="P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5" t="s">
        <v>127</v>
      </c>
      <c r="L112" s="46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1" t="s">
        <v>112</v>
      </c>
      <c r="L113" s="452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4" t="s">
        <v>125</v>
      </c>
      <c r="L114" s="464"/>
      <c r="M114"/>
      <c r="N114"/>
      <c r="O114"/>
      <c r="P114"/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4" t="s">
        <v>125</v>
      </c>
      <c r="L115" s="464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4" t="s">
        <v>132</v>
      </c>
      <c r="L116" s="464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4" t="s">
        <v>148</v>
      </c>
      <c r="L117" s="464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4" t="s">
        <v>149</v>
      </c>
      <c r="L118" s="464"/>
      <c r="M118"/>
      <c r="N118"/>
      <c r="O118"/>
      <c r="P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5" t="s">
        <v>125</v>
      </c>
      <c r="L119" s="466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5" t="s">
        <v>125</v>
      </c>
      <c r="L120" s="466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5" t="s">
        <v>173</v>
      </c>
      <c r="L121" s="466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5" t="s">
        <v>202</v>
      </c>
      <c r="L122" s="466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4" t="s">
        <v>125</v>
      </c>
      <c r="L123" s="464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57">
        <v>0.02</v>
      </c>
      <c r="K124" s="451" t="s">
        <v>198</v>
      </c>
      <c r="L124" s="452"/>
    </row>
    <row r="125" spans="1:16" ht="42.75" customHeight="1" x14ac:dyDescent="0.25">
      <c r="A125" s="355" t="s">
        <v>199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57">
        <v>0.2</v>
      </c>
      <c r="K125" s="451" t="s">
        <v>198</v>
      </c>
      <c r="L125" s="452"/>
    </row>
    <row r="126" spans="1:16" ht="42" customHeight="1" x14ac:dyDescent="0.25">
      <c r="A126" s="355" t="s">
        <v>200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57">
        <v>0.2</v>
      </c>
      <c r="K126" s="451" t="s">
        <v>198</v>
      </c>
      <c r="L126" s="452"/>
    </row>
    <row r="127" spans="1:16" ht="40.5" customHeight="1" x14ac:dyDescent="0.25">
      <c r="A127" s="355" t="s">
        <v>201</v>
      </c>
      <c r="B127" s="356" t="s">
        <v>122</v>
      </c>
      <c r="C127" s="275"/>
      <c r="D127" s="276"/>
      <c r="E127" s="276"/>
      <c r="F127" s="276"/>
      <c r="G127" s="260"/>
      <c r="H127" s="260"/>
      <c r="I127" s="276"/>
      <c r="J127" s="357">
        <v>0.2</v>
      </c>
      <c r="K127" s="451" t="s">
        <v>203</v>
      </c>
      <c r="L127" s="452"/>
    </row>
    <row r="128" spans="1:16" ht="22.5" customHeight="1" x14ac:dyDescent="0.25">
      <c r="A128" s="345" t="s">
        <v>71</v>
      </c>
      <c r="B128" s="143"/>
      <c r="C128" s="115"/>
      <c r="D128" s="116"/>
      <c r="E128" s="116"/>
      <c r="F128" s="116"/>
      <c r="G128" s="116"/>
      <c r="H128" s="117"/>
      <c r="I128" s="117"/>
      <c r="J128" s="307">
        <f>J129+J130+J131+J132</f>
        <v>0.64</v>
      </c>
      <c r="K128" s="358"/>
      <c r="L128" s="358"/>
    </row>
    <row r="129" spans="1:12" ht="30.75" customHeight="1" x14ac:dyDescent="0.25">
      <c r="A129" s="308" t="s">
        <v>137</v>
      </c>
      <c r="B129" s="260" t="s">
        <v>122</v>
      </c>
      <c r="C129" s="259"/>
      <c r="D129" s="259"/>
      <c r="E129" s="259"/>
      <c r="F129" s="259"/>
      <c r="G129" s="259"/>
      <c r="H129" s="259"/>
      <c r="I129" s="259"/>
      <c r="J129" s="259">
        <v>0.12</v>
      </c>
      <c r="K129" s="456" t="s">
        <v>138</v>
      </c>
      <c r="L129" s="457"/>
    </row>
    <row r="130" spans="1:12" ht="30.75" customHeight="1" x14ac:dyDescent="0.25">
      <c r="A130" s="308" t="s">
        <v>167</v>
      </c>
      <c r="B130" s="260" t="s">
        <v>122</v>
      </c>
      <c r="C130" s="259"/>
      <c r="D130" s="259"/>
      <c r="E130" s="259"/>
      <c r="F130" s="259"/>
      <c r="G130" s="259"/>
      <c r="H130" s="259"/>
      <c r="I130" s="259"/>
      <c r="J130" s="259">
        <v>0.12</v>
      </c>
      <c r="K130" s="456" t="s">
        <v>138</v>
      </c>
      <c r="L130" s="457"/>
    </row>
    <row r="131" spans="1:12" ht="34.5" customHeight="1" x14ac:dyDescent="0.25">
      <c r="A131" s="308" t="s">
        <v>184</v>
      </c>
      <c r="B131" s="260" t="s">
        <v>122</v>
      </c>
      <c r="C131" s="259"/>
      <c r="D131" s="259"/>
      <c r="E131" s="259"/>
      <c r="F131" s="259"/>
      <c r="G131" s="259"/>
      <c r="H131" s="259"/>
      <c r="I131" s="259"/>
      <c r="J131" s="259">
        <v>0.2</v>
      </c>
      <c r="K131" s="456" t="s">
        <v>138</v>
      </c>
      <c r="L131" s="457"/>
    </row>
    <row r="132" spans="1:12" ht="34.5" customHeight="1" x14ac:dyDescent="0.25">
      <c r="A132" s="308" t="s">
        <v>196</v>
      </c>
      <c r="B132" s="260" t="s">
        <v>122</v>
      </c>
      <c r="C132" s="259"/>
      <c r="D132" s="259"/>
      <c r="E132" s="259"/>
      <c r="F132" s="259"/>
      <c r="G132" s="259"/>
      <c r="H132" s="259"/>
      <c r="I132" s="259"/>
      <c r="J132" s="259">
        <v>0.2</v>
      </c>
      <c r="K132" s="456" t="s">
        <v>138</v>
      </c>
      <c r="L132" s="457"/>
    </row>
    <row r="133" spans="1:12" ht="16.5" customHeight="1" x14ac:dyDescent="0.25">
      <c r="A133" s="120" t="s">
        <v>139</v>
      </c>
      <c r="B133" s="309"/>
      <c r="C133" s="310"/>
      <c r="D133" s="311"/>
      <c r="E133" s="311"/>
      <c r="F133" s="311"/>
      <c r="G133" s="311"/>
      <c r="H133" s="312"/>
      <c r="I133" s="312"/>
      <c r="J133" s="258">
        <f>J128+J106</f>
        <v>9.6599999999999984</v>
      </c>
      <c r="K133" s="458"/>
      <c r="L133" s="458"/>
    </row>
  </sheetData>
  <mergeCells count="88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29:L129"/>
    <mergeCell ref="K130:L130"/>
    <mergeCell ref="K131:L131"/>
    <mergeCell ref="K133:L133"/>
    <mergeCell ref="K132:L132"/>
    <mergeCell ref="K124:L124"/>
    <mergeCell ref="K126:L126"/>
    <mergeCell ref="K125:L125"/>
    <mergeCell ref="K127:L127"/>
    <mergeCell ref="K128:L128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5:J25 C51:J51 K46:L46 K20:L20 C69:D69" formulaRange="1"/>
    <ignoredError sqref="C46 C34:D34 C20 C8:D8 H71:H72 J71:J72 J73 C90:J90 C84:L84 J128" unlockedFormula="1"/>
    <ignoredError sqref="D46:F46 D20:F20 K90:L90" formulaRange="1" unlockedFormula="1"/>
    <ignoredError sqref="H15:I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январь</vt:lpstr>
      <vt:lpstr>февраль</vt:lpstr>
      <vt:lpstr>март</vt:lpstr>
      <vt:lpstr>апрель </vt:lpstr>
      <vt:lpstr>май</vt:lpstr>
      <vt:lpstr>июнь</vt:lpstr>
      <vt:lpstr>июль</vt:lpstr>
      <vt:lpstr>август</vt:lpstr>
      <vt:lpstr>сентябрь</vt:lpstr>
      <vt:lpstr>октябрь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2024-11-15T02:42:28Z</dcterms:modified>
</cp:coreProperties>
</file>